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On-Road Cleaner Vehicles" sheetId="1" r:id="rId1"/>
    <sheet name="Class I Bike Path" sheetId="2" r:id="rId2"/>
    <sheet name="Class II Bike Lane" sheetId="3" r:id="rId3"/>
    <sheet name="Pedestrian Facilities" sheetId="4" r:id="rId4"/>
    <sheet name="Signal Synchronization" sheetId="5" r:id="rId5"/>
    <sheet name="Telecommute" sheetId="6" r:id="rId6"/>
    <sheet name="Vanpool" sheetId="7" r:id="rId7"/>
    <sheet name="Bus Service - New or Expanded" sheetId="8" r:id="rId8"/>
  </sheets>
  <definedNames>
    <definedName name="_xlnm.Print_Area" localSheetId="7">'Bus Service - New or Expanded'!$A$8:$N$62</definedName>
    <definedName name="_xlnm.Print_Area" localSheetId="1">'Class I Bike Path'!$A$1:$N$61</definedName>
    <definedName name="_xlnm.Print_Area" localSheetId="2">'Class II Bike Lane'!$A$1:$N$61</definedName>
    <definedName name="_xlnm.Print_Area" localSheetId="0">'On-Road Cleaner Vehicles'!$A$1:$K$43</definedName>
    <definedName name="_xlnm.Print_Area" localSheetId="3">'Pedestrian Facilities'!$A$11:$N$61</definedName>
    <definedName name="_xlnm.Print_Area" localSheetId="4">'Signal Synchronization'!$A$1:$N$58</definedName>
    <definedName name="_xlnm.Print_Area" localSheetId="5">'Telecommute'!$A$1:$N$59</definedName>
    <definedName name="_xlnm.Print_Area" localSheetId="6">'Vanpool'!$A$1:$N$61</definedName>
  </definedNames>
  <calcPr fullCalcOnLoad="1"/>
</workbook>
</file>

<file path=xl/sharedStrings.xml><?xml version="1.0" encoding="utf-8"?>
<sst xmlns="http://schemas.openxmlformats.org/spreadsheetml/2006/main" count="552" uniqueCount="124">
  <si>
    <t>CMAQ Emission Calculations</t>
  </si>
  <si>
    <t>Effectiveness Period (Life):</t>
  </si>
  <si>
    <t xml:space="preserve">Annual Average Daily Traffic (ADT): </t>
  </si>
  <si>
    <t>Adjustment (A) on ADT:</t>
  </si>
  <si>
    <t>Inputs to Calculate Cost-Effectiveness:</t>
  </si>
  <si>
    <t>Days of Use/year (D):</t>
  </si>
  <si>
    <t>ROG Factor</t>
  </si>
  <si>
    <t>NOx Factor</t>
  </si>
  <si>
    <t>PM10 Factor</t>
  </si>
  <si>
    <t>Auto VMT Factor (grams/mile)</t>
  </si>
  <si>
    <t>Auto Trip End Factor (grams/trip)</t>
  </si>
  <si>
    <t>Calculations:</t>
  </si>
  <si>
    <t>Annual Auto Trip Reduced</t>
  </si>
  <si>
    <t>=</t>
  </si>
  <si>
    <t>Annual Auto VMT Reduced</t>
  </si>
  <si>
    <t>(Annual Auto Trips Reduced) x (L)</t>
  </si>
  <si>
    <t>(D) x (ADT) x (A + C)</t>
  </si>
  <si>
    <t>ROG</t>
  </si>
  <si>
    <t>PM10</t>
  </si>
  <si>
    <t>Capital Recovery Factor (CRF)</t>
  </si>
  <si>
    <t>reductions per year to kg/day:</t>
  </si>
  <si>
    <t>Once emissions reductions have been calculated, add them together and convert pounds of emissions</t>
  </si>
  <si>
    <t>Calculated Emissions Reductions</t>
  </si>
  <si>
    <t>Thus,</t>
  </si>
  <si>
    <t>kg/day</t>
  </si>
  <si>
    <t>Credit (C) for Activity Centers near by:</t>
  </si>
  <si>
    <t>days</t>
  </si>
  <si>
    <t>[(Annual Auto Trips Reduced)x(Auto Trips End Factor)+(Annual Auto VMT Reduced)x(Auto VMT Factor)]/454</t>
  </si>
  <si>
    <t>Calculated Cost - Effectiveness</t>
  </si>
  <si>
    <t>Emissions Factors (From Table 3, for a 20 year Service Life):</t>
  </si>
  <si>
    <t>Annual Emission Reductions (ROG, Nox and PM10) in pounds/year)</t>
  </si>
  <si>
    <t>yrs</t>
  </si>
  <si>
    <t>Annual Emission Reductions</t>
  </si>
  <si>
    <t>(lbs/yr)</t>
  </si>
  <si>
    <t>So, the capital recovery factor = 0.07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</si>
  <si>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= Discount Rate (3%) and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Project Life (20 years)</t>
    </r>
  </si>
  <si>
    <t>Average Length of Bicycle Trip (L):</t>
  </si>
  <si>
    <t>(miles/year)</t>
  </si>
  <si>
    <t>(trips/year)</t>
  </si>
  <si>
    <t>(dollars/lb.)</t>
  </si>
  <si>
    <t>mile(s)</t>
  </si>
  <si>
    <t>ADT</t>
  </si>
  <si>
    <t>Project Class:</t>
  </si>
  <si>
    <t>Class 1</t>
  </si>
  <si>
    <t>Project Description</t>
  </si>
  <si>
    <t>City/County</t>
  </si>
  <si>
    <t>ROG + NOx + PM10</t>
  </si>
  <si>
    <t>Kg/Day</t>
  </si>
  <si>
    <t>NOx</t>
  </si>
  <si>
    <t>CMAQ Dollars</t>
  </si>
  <si>
    <t>Total Project Cost</t>
  </si>
  <si>
    <t>See Page 30 of 2005 ARB Guidelines</t>
  </si>
  <si>
    <t xml:space="preserve">Cost-Effectiveness of CMAQ Dollars </t>
  </si>
  <si>
    <t>(CRF x CMAQ Funding) / (ROG + NOx + PM10)</t>
  </si>
  <si>
    <t>One-Way Trips Reduced per Week (T)</t>
  </si>
  <si>
    <t>Length of Auto Trips Eliminated (L)</t>
  </si>
  <si>
    <t>Weeks (W)</t>
  </si>
  <si>
    <t>New Auto Trips (New T)</t>
  </si>
  <si>
    <t>New Auto Trip Length (new L)</t>
  </si>
  <si>
    <t>Emissions Factors (From Table 3, for a 5 year Service Life):</t>
  </si>
  <si>
    <t>ROG + Nox + PM10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</si>
  <si>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= Discount Rate (3%) and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Project Life (5 years)</t>
    </r>
  </si>
  <si>
    <t>So, the capital recovery factor = 0.22</t>
  </si>
  <si>
    <t>W * [(T) - (New T)]</t>
  </si>
  <si>
    <t>W * [(T)*(L) - (New T)*(New L)]</t>
  </si>
  <si>
    <t>See Pages 34-35 of 2005 ARB Guidelines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</si>
  <si>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= Discount Rate (3%) and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Project Life (15 years)</t>
    </r>
  </si>
  <si>
    <t>So, the capital recovery factor = 0.08</t>
  </si>
  <si>
    <t>Annual Vehicle Miles Traveled (VMT)</t>
  </si>
  <si>
    <t>VMT</t>
  </si>
  <si>
    <t>Emission Factors:</t>
  </si>
  <si>
    <t xml:space="preserve">Before Emission Factor </t>
  </si>
  <si>
    <t xml:space="preserve">After Emission Factor </t>
  </si>
  <si>
    <t>Difference</t>
  </si>
  <si>
    <t>"Before" and "After" emission factors from ARB, Carl Moyer, or other verified documentation</t>
  </si>
  <si>
    <t xml:space="preserve">PM-10 </t>
  </si>
  <si>
    <t>NOx Annual Emission Reductions (lbs/yr)</t>
  </si>
  <si>
    <t>PM-10 Annual Emission Reductions (lbs/yr)</t>
  </si>
  <si>
    <t xml:space="preserve">So, the capital recovery factor = </t>
  </si>
  <si>
    <t xml:space="preserve"> Insert factor from ARB Guidelines Table 8</t>
  </si>
  <si>
    <t xml:space="preserve">Cost-Effectiveness of Funding Dollars </t>
  </si>
  <si>
    <t>(CRF x Funding) / (Annual Emission Reductions)</t>
  </si>
  <si>
    <t>Total Calculated Cost - Effectiveness</t>
  </si>
  <si>
    <t>CMAQ Calculated Cost- Effectiveness</t>
  </si>
  <si>
    <t>NOx Calculated Emissions Reductions</t>
  </si>
  <si>
    <t>PM-10 Calculated Emissions Reductions</t>
  </si>
  <si>
    <t>CMAQ funding</t>
  </si>
  <si>
    <t>See Page 4 of 2005 ARB Guidelines</t>
  </si>
  <si>
    <t xml:space="preserve">Project Description </t>
  </si>
  <si>
    <t>Roadway Length (L):</t>
  </si>
  <si>
    <t xml:space="preserve">Congested Traffic Volume </t>
  </si>
  <si>
    <t>trips per day</t>
  </si>
  <si>
    <t>Before Speed</t>
  </si>
  <si>
    <t>mph</t>
  </si>
  <si>
    <t>After Speed</t>
  </si>
  <si>
    <t>Emissions Factors (From Table 4, for a 5 year Service Life):</t>
  </si>
  <si>
    <t>Before Speed Factor (grams/mile)</t>
  </si>
  <si>
    <t>After Speed Factor (grams/mile)</t>
  </si>
  <si>
    <t xml:space="preserve">Annual Project VMT </t>
  </si>
  <si>
    <t>(D) x (L) x (Congested Traffic)</t>
  </si>
  <si>
    <t>miles/year</t>
  </si>
  <si>
    <t>0.5 x [(VMT) x (Before Speed Factor - After Speed Factor)]/454</t>
  </si>
  <si>
    <t xml:space="preserve">See Page 26 of 2005 ARB Methodology.  </t>
  </si>
  <si>
    <t>Ridership (R)</t>
  </si>
  <si>
    <t>Annual Van VMT</t>
  </si>
  <si>
    <t>Auto Trip Length (L)</t>
  </si>
  <si>
    <t>miles</t>
  </si>
  <si>
    <t>Adjustment (AA)</t>
  </si>
  <si>
    <t>Trip Length (LL)</t>
  </si>
  <si>
    <t>Van VMT</t>
  </si>
  <si>
    <t>Annual Bus VMT</t>
  </si>
  <si>
    <t>Bus VMT Factor</t>
  </si>
  <si>
    <t>(CRF x Funding) / (ROG + NOx + PM10)</t>
  </si>
  <si>
    <t>Annual Emission Reductions (ROG, NOx and PM10) in pounds/year)</t>
  </si>
  <si>
    <t>See page 21 of 2005 ARB Guidance</t>
  </si>
  <si>
    <t>Years of project funding</t>
  </si>
  <si>
    <t>Emissions Factors (Table 3A for 1-year project; Table 3 for 2-20 years):</t>
  </si>
  <si>
    <t>Insert from Table 8 of 2005 ARB Guidelines</t>
  </si>
  <si>
    <t>Years of funding</t>
  </si>
  <si>
    <t>Emissions Factors (From Table 3, for a 1-5 year service life):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</si>
  <si>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= Discount Rate (3%) and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Project Life</t>
    </r>
  </si>
  <si>
    <t>Length of Auto Trips Eliminated (L):</t>
  </si>
  <si>
    <t>weeks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</si>
  <si>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= Discount Rate (3%) and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Project Life 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</si>
</sst>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0.00000000"/>
    <numFmt numFmtId="177" formatCode="#,##0.0"/>
    <numFmt numFmtId="178" formatCode="#,##0.000"/>
    <numFmt numFmtId="179" formatCode="#,##0.0000"/>
  </numFmts>
  <fonts count="13"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37" fontId="1" fillId="3" borderId="0" xfId="15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171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71" fontId="1" fillId="2" borderId="9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7" fontId="1" fillId="3" borderId="0" xfId="15" applyNumberFormat="1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3" fontId="1" fillId="3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 vertical="top" wrapText="1"/>
    </xf>
    <xf numFmtId="2" fontId="1" fillId="2" borderId="0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12" fillId="2" borderId="0" xfId="0" applyFont="1" applyFill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70" fontId="1" fillId="2" borderId="10" xfId="0" applyNumberFormat="1" applyFont="1" applyFill="1" applyBorder="1" applyAlignment="1">
      <alignment horizontal="center"/>
    </xf>
    <xf numFmtId="170" fontId="1" fillId="2" borderId="11" xfId="0" applyNumberFormat="1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7" fontId="1" fillId="2" borderId="0" xfId="15" applyNumberFormat="1" applyFont="1" applyFill="1" applyAlignment="1">
      <alignment horizontal="left"/>
    </xf>
    <xf numFmtId="0" fontId="12" fillId="2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5">
      <selection activeCell="D35" sqref="D35"/>
    </sheetView>
  </sheetViews>
  <sheetFormatPr defaultColWidth="9.33203125" defaultRowHeight="11.25"/>
  <cols>
    <col min="1" max="2" width="8.83203125" style="2" customWidth="1"/>
    <col min="3" max="3" width="8.16015625" style="2" customWidth="1"/>
    <col min="4" max="4" width="22.16015625" style="2" customWidth="1"/>
    <col min="5" max="5" width="7.66015625" style="2" customWidth="1"/>
    <col min="6" max="6" width="16" style="2" customWidth="1"/>
    <col min="7" max="7" width="8.83203125" style="2" customWidth="1"/>
    <col min="8" max="8" width="10.83203125" style="2" customWidth="1"/>
    <col min="9" max="9" width="8.83203125" style="2" customWidth="1"/>
    <col min="10" max="10" width="11.66015625" style="2" customWidth="1"/>
    <col min="11" max="11" width="16.16015625" style="2" customWidth="1"/>
    <col min="12" max="16384" width="9.33203125" style="2" customWidth="1"/>
  </cols>
  <sheetData>
    <row r="1" spans="1:11" s="9" customFormat="1" ht="15.75">
      <c r="A1" s="30" t="s">
        <v>45</v>
      </c>
      <c r="B1" s="31"/>
      <c r="C1" s="7"/>
      <c r="D1" s="7"/>
      <c r="E1" s="7"/>
      <c r="F1" s="7"/>
      <c r="G1" s="7"/>
      <c r="H1" s="7"/>
      <c r="I1" s="7"/>
      <c r="J1" s="7"/>
      <c r="K1" s="8" t="s">
        <v>0</v>
      </c>
    </row>
    <row r="3" ht="12.75">
      <c r="A3" s="3" t="s">
        <v>44</v>
      </c>
    </row>
    <row r="4" spans="2:11" ht="12.75"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2:11" ht="12.75"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2:11" ht="12.75"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9" ht="12.75">
      <c r="A8" s="3" t="s">
        <v>4</v>
      </c>
      <c r="D8" s="32"/>
      <c r="E8" s="32"/>
      <c r="F8" s="32"/>
      <c r="G8" s="32"/>
      <c r="H8" s="32"/>
      <c r="I8" s="32"/>
    </row>
    <row r="9" spans="2:10" ht="12.75">
      <c r="B9" s="2" t="s">
        <v>50</v>
      </c>
      <c r="D9" s="32"/>
      <c r="E9" s="32"/>
      <c r="F9" s="32"/>
      <c r="G9" s="39"/>
      <c r="H9" s="32"/>
      <c r="I9" s="32"/>
      <c r="J9" s="32"/>
    </row>
    <row r="10" spans="2:9" ht="12.75">
      <c r="B10" s="2" t="s">
        <v>86</v>
      </c>
      <c r="D10" s="32"/>
      <c r="E10" s="32"/>
      <c r="F10" s="32"/>
      <c r="G10" s="39"/>
      <c r="H10" s="32"/>
      <c r="I10" s="32"/>
    </row>
    <row r="11" spans="2:9" ht="12.75">
      <c r="B11" s="2" t="s">
        <v>1</v>
      </c>
      <c r="D11" s="32"/>
      <c r="E11" s="32"/>
      <c r="F11" s="32"/>
      <c r="G11" s="39"/>
      <c r="H11" s="32" t="s">
        <v>31</v>
      </c>
      <c r="I11" s="40" t="s">
        <v>87</v>
      </c>
    </row>
    <row r="12" spans="2:9" ht="12.75">
      <c r="B12" s="2" t="s">
        <v>68</v>
      </c>
      <c r="D12" s="32"/>
      <c r="E12" s="32"/>
      <c r="F12" s="32"/>
      <c r="G12" s="35"/>
      <c r="H12" s="32" t="s">
        <v>69</v>
      </c>
      <c r="I12" s="41"/>
    </row>
    <row r="13" spans="4:9" ht="12.75">
      <c r="D13" s="32"/>
      <c r="E13" s="32"/>
      <c r="F13" s="32"/>
      <c r="G13" s="32"/>
      <c r="H13" s="32"/>
      <c r="I13" s="32"/>
    </row>
    <row r="14" spans="1:9" ht="12.75">
      <c r="A14" s="3" t="s">
        <v>70</v>
      </c>
      <c r="D14" s="32"/>
      <c r="E14" s="32"/>
      <c r="F14" s="32"/>
      <c r="G14" s="32"/>
      <c r="H14" s="32"/>
      <c r="I14" s="32"/>
    </row>
    <row r="15" spans="4:9" ht="27.75" customHeight="1">
      <c r="D15" s="42" t="s">
        <v>71</v>
      </c>
      <c r="E15" s="32"/>
      <c r="F15" s="42" t="s">
        <v>72</v>
      </c>
      <c r="G15" s="32"/>
      <c r="H15" s="43" t="s">
        <v>73</v>
      </c>
      <c r="I15" s="32"/>
    </row>
    <row r="16" spans="2:11" ht="16.5" customHeight="1">
      <c r="B16" s="2" t="s">
        <v>48</v>
      </c>
      <c r="D16" s="35"/>
      <c r="E16" s="32"/>
      <c r="F16" s="35"/>
      <c r="G16" s="32"/>
      <c r="H16" s="44">
        <f>D16-F16</f>
        <v>0</v>
      </c>
      <c r="I16" s="32"/>
      <c r="J16" s="58" t="s">
        <v>74</v>
      </c>
      <c r="K16" s="58"/>
    </row>
    <row r="17" spans="2:11" ht="15.75" customHeight="1">
      <c r="B17" s="2" t="s">
        <v>75</v>
      </c>
      <c r="D17" s="35"/>
      <c r="E17" s="32"/>
      <c r="F17" s="35"/>
      <c r="G17" s="32"/>
      <c r="H17" s="44">
        <f>D17-F17</f>
        <v>0</v>
      </c>
      <c r="I17" s="32"/>
      <c r="J17" s="58"/>
      <c r="K17" s="58"/>
    </row>
    <row r="18" spans="4:9" ht="12.75">
      <c r="D18" s="32"/>
      <c r="E18" s="32"/>
      <c r="F18" s="32"/>
      <c r="G18" s="32"/>
      <c r="H18" s="32"/>
      <c r="I18" s="32"/>
    </row>
    <row r="19" spans="1:9" ht="12.75">
      <c r="A19" s="3" t="s">
        <v>32</v>
      </c>
      <c r="D19" s="32"/>
      <c r="E19" s="32"/>
      <c r="F19" s="32"/>
      <c r="G19" s="32"/>
      <c r="H19" s="32"/>
      <c r="I19" s="32"/>
    </row>
    <row r="20" spans="2:9" ht="12.75">
      <c r="B20" s="2" t="s">
        <v>76</v>
      </c>
      <c r="D20" s="32"/>
      <c r="E20" s="32"/>
      <c r="F20" s="19" t="s">
        <v>13</v>
      </c>
      <c r="G20" s="45">
        <f>$G$12*H16/454</f>
        <v>0</v>
      </c>
      <c r="H20" s="32"/>
      <c r="I20" s="32"/>
    </row>
    <row r="21" spans="2:9" ht="12.75">
      <c r="B21" s="2" t="s">
        <v>77</v>
      </c>
      <c r="D21" s="32"/>
      <c r="E21" s="32"/>
      <c r="F21" s="19" t="s">
        <v>13</v>
      </c>
      <c r="G21" s="45">
        <f>$G$12*H17/454</f>
        <v>0</v>
      </c>
      <c r="H21" s="32"/>
      <c r="I21" s="32"/>
    </row>
    <row r="22" spans="1:8" ht="12.75">
      <c r="A22" s="3"/>
      <c r="G22" s="32"/>
      <c r="H22" s="32"/>
    </row>
    <row r="23" spans="2:8" ht="12.75">
      <c r="B23" s="2" t="s">
        <v>21</v>
      </c>
      <c r="G23" s="32"/>
      <c r="H23" s="32"/>
    </row>
    <row r="24" spans="2:8" ht="12.75">
      <c r="B24" s="2" t="s">
        <v>20</v>
      </c>
      <c r="G24" s="32"/>
      <c r="H24" s="32"/>
    </row>
    <row r="25" spans="7:11" ht="12.75">
      <c r="G25" s="32"/>
      <c r="H25" s="32"/>
      <c r="K25" s="37"/>
    </row>
    <row r="26" spans="7:11" ht="12.75">
      <c r="G26" s="32"/>
      <c r="H26" s="32"/>
      <c r="K26" s="37"/>
    </row>
    <row r="27" spans="2:11" ht="13.5" thickBot="1">
      <c r="B27" s="2" t="s">
        <v>23</v>
      </c>
      <c r="F27" s="5"/>
      <c r="G27" s="32"/>
      <c r="H27" s="32"/>
      <c r="K27" s="38"/>
    </row>
    <row r="28" spans="2:11" ht="12.75">
      <c r="B28" s="4" t="s">
        <v>84</v>
      </c>
      <c r="F28" s="5" t="s">
        <v>13</v>
      </c>
      <c r="G28" s="59">
        <f>G20/(2.2*365)</f>
        <v>0</v>
      </c>
      <c r="H28" s="60"/>
      <c r="I28" s="46" t="s">
        <v>24</v>
      </c>
      <c r="K28" s="38"/>
    </row>
    <row r="29" spans="2:9" ht="13.5" thickBot="1">
      <c r="B29" s="4" t="s">
        <v>85</v>
      </c>
      <c r="F29" s="5" t="s">
        <v>13</v>
      </c>
      <c r="G29" s="56">
        <f>G21/(2.2*365)</f>
        <v>0</v>
      </c>
      <c r="H29" s="57"/>
      <c r="I29" s="47" t="s">
        <v>24</v>
      </c>
    </row>
    <row r="31" spans="4:9" ht="12.75">
      <c r="D31" s="32"/>
      <c r="E31" s="32"/>
      <c r="F31" s="32"/>
      <c r="G31" s="19"/>
      <c r="H31" s="32"/>
      <c r="I31" s="32"/>
    </row>
    <row r="32" spans="1:9" ht="12.75">
      <c r="A32" s="3" t="s">
        <v>19</v>
      </c>
      <c r="D32" s="32"/>
      <c r="E32" s="32"/>
      <c r="F32" s="32"/>
      <c r="G32" s="32"/>
      <c r="H32" s="32"/>
      <c r="I32" s="32"/>
    </row>
    <row r="33" spans="4:9" ht="12.75">
      <c r="D33" s="32"/>
      <c r="E33" s="32"/>
      <c r="F33" s="32"/>
      <c r="G33" s="32"/>
      <c r="H33" s="32"/>
      <c r="I33" s="32"/>
    </row>
    <row r="34" spans="4:9" ht="12.75">
      <c r="D34" s="32" t="s">
        <v>123</v>
      </c>
      <c r="E34" s="32"/>
      <c r="F34" s="32"/>
      <c r="G34" s="32"/>
      <c r="H34" s="32"/>
      <c r="I34" s="32"/>
    </row>
    <row r="35" spans="4:9" ht="12.75">
      <c r="D35" s="32"/>
      <c r="E35" s="32"/>
      <c r="F35" s="32"/>
      <c r="G35" s="32"/>
      <c r="H35" s="32"/>
      <c r="I35" s="32"/>
    </row>
    <row r="36" spans="2:9" ht="12.75">
      <c r="B36" s="2" t="s">
        <v>78</v>
      </c>
      <c r="D36" s="32"/>
      <c r="E36" s="32"/>
      <c r="F36" s="35"/>
      <c r="G36" s="40" t="s">
        <v>79</v>
      </c>
      <c r="H36" s="32"/>
      <c r="I36" s="32"/>
    </row>
    <row r="38" ht="12.75">
      <c r="A38" s="3" t="s">
        <v>80</v>
      </c>
    </row>
    <row r="39" spans="2:3" ht="12.75">
      <c r="B39" s="5" t="s">
        <v>13</v>
      </c>
      <c r="C39" s="2" t="s">
        <v>81</v>
      </c>
    </row>
    <row r="40" spans="2:6" ht="12.75">
      <c r="B40" s="2" t="s">
        <v>23</v>
      </c>
      <c r="F40" s="5"/>
    </row>
    <row r="41" spans="2:9" ht="13.5" thickBot="1">
      <c r="B41" s="4" t="s">
        <v>82</v>
      </c>
      <c r="F41" s="5" t="s">
        <v>13</v>
      </c>
      <c r="G41" s="53" t="e">
        <f>($F$36*$G9)/($G$20+$G$21)</f>
        <v>#DIV/0!</v>
      </c>
      <c r="H41" s="53" t="e">
        <f>($F$36*$G12)/$G32</f>
        <v>#DIV/0!</v>
      </c>
      <c r="I41" s="3"/>
    </row>
    <row r="42" spans="2:8" ht="13.5" thickBot="1">
      <c r="B42" s="4" t="s">
        <v>83</v>
      </c>
      <c r="F42" s="5" t="s">
        <v>13</v>
      </c>
      <c r="G42" s="54" t="e">
        <f>($F$36*$G10)/($G$20+$G$21)</f>
        <v>#DIV/0!</v>
      </c>
      <c r="H42" s="55" t="e">
        <f>($F$36*$G13)/$G33</f>
        <v>#DIV/0!</v>
      </c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6">
    <mergeCell ref="B4:K7"/>
    <mergeCell ref="G41:H41"/>
    <mergeCell ref="G42:H42"/>
    <mergeCell ref="G29:H29"/>
    <mergeCell ref="J16:K17"/>
    <mergeCell ref="G28:H28"/>
  </mergeCells>
  <printOptions/>
  <pageMargins left="0.25" right="0.25" top="0.75" bottom="0.5" header="0.5" footer="0.25"/>
  <pageSetup horizontalDpi="600" verticalDpi="600" orientation="portrait" r:id="rId4"/>
  <legacyDrawing r:id="rId3"/>
  <oleObjects>
    <oleObject progId="Equation.3" shapeId="28761538" r:id="rId1"/>
    <oleObject progId="Equation.3" shapeId="287615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22">
      <selection activeCell="G45" sqref="G45:H45"/>
    </sheetView>
  </sheetViews>
  <sheetFormatPr defaultColWidth="9.33203125" defaultRowHeight="11.25"/>
  <cols>
    <col min="1" max="6" width="8.83203125" style="2" customWidth="1"/>
    <col min="7" max="7" width="11.5" style="2" customWidth="1"/>
    <col min="8" max="12" width="8.83203125" style="2" customWidth="1"/>
    <col min="13" max="16384" width="9.33203125" style="2" customWidth="1"/>
  </cols>
  <sheetData>
    <row r="1" spans="1:13" s="9" customFormat="1" ht="15.75">
      <c r="A1" s="30" t="s">
        <v>45</v>
      </c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0</v>
      </c>
    </row>
    <row r="3" ht="12.75">
      <c r="A3" s="3" t="s">
        <v>44</v>
      </c>
    </row>
    <row r="4" spans="1:13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ht="12.75">
      <c r="A8" s="3" t="s">
        <v>4</v>
      </c>
    </row>
    <row r="9" spans="2:12" ht="12.75">
      <c r="B9" s="2" t="s">
        <v>50</v>
      </c>
      <c r="G9" s="18"/>
      <c r="I9" s="10"/>
      <c r="L9" s="10"/>
    </row>
    <row r="10" spans="2:12" ht="12.75">
      <c r="B10" s="2" t="s">
        <v>49</v>
      </c>
      <c r="G10" s="18"/>
      <c r="I10" s="10"/>
      <c r="L10" s="10"/>
    </row>
    <row r="11" spans="2:8" ht="12.75">
      <c r="B11" s="2" t="s">
        <v>1</v>
      </c>
      <c r="G11" s="2">
        <v>20</v>
      </c>
      <c r="H11" s="2" t="s">
        <v>31</v>
      </c>
    </row>
    <row r="12" spans="2:8" ht="12.75">
      <c r="B12" s="2" t="s">
        <v>5</v>
      </c>
      <c r="G12" s="2">
        <v>250</v>
      </c>
      <c r="H12" s="2" t="s">
        <v>26</v>
      </c>
    </row>
    <row r="13" spans="2:8" ht="12.75">
      <c r="B13" s="2" t="s">
        <v>36</v>
      </c>
      <c r="G13" s="2">
        <v>1.8</v>
      </c>
      <c r="H13" s="2" t="s">
        <v>40</v>
      </c>
    </row>
    <row r="14" spans="2:9" ht="12.75">
      <c r="B14" s="2" t="s">
        <v>2</v>
      </c>
      <c r="G14" s="17"/>
      <c r="H14" s="2" t="s">
        <v>41</v>
      </c>
      <c r="I14" s="10"/>
    </row>
    <row r="15" spans="2:9" ht="12.75">
      <c r="B15" s="2" t="s">
        <v>42</v>
      </c>
      <c r="G15" s="6" t="s">
        <v>43</v>
      </c>
      <c r="I15" s="10"/>
    </row>
    <row r="16" spans="2:9" ht="12.75">
      <c r="B16" s="2" t="s">
        <v>3</v>
      </c>
      <c r="G16" s="15"/>
      <c r="H16" s="36" t="s">
        <v>51</v>
      </c>
      <c r="I16" s="29"/>
    </row>
    <row r="17" spans="2:9" ht="12.75">
      <c r="B17" s="2" t="s">
        <v>25</v>
      </c>
      <c r="G17" s="16"/>
      <c r="H17" s="36" t="s">
        <v>51</v>
      </c>
      <c r="I17" s="28"/>
    </row>
    <row r="19" ht="12.75">
      <c r="A19" s="3" t="s">
        <v>29</v>
      </c>
    </row>
    <row r="20" spans="4:9" ht="12.75">
      <c r="D20" s="4" t="s">
        <v>10</v>
      </c>
      <c r="H20" s="4"/>
      <c r="I20" s="4" t="s">
        <v>9</v>
      </c>
    </row>
    <row r="21" spans="2:9" ht="12.75">
      <c r="B21" s="2" t="s">
        <v>6</v>
      </c>
      <c r="D21" s="2">
        <v>0.693</v>
      </c>
      <c r="I21" s="2">
        <v>0.192</v>
      </c>
    </row>
    <row r="22" spans="2:9" ht="12.75">
      <c r="B22" s="2" t="s">
        <v>7</v>
      </c>
      <c r="D22" s="2">
        <v>0.29</v>
      </c>
      <c r="I22" s="2">
        <v>0.206</v>
      </c>
    </row>
    <row r="23" spans="2:10" ht="12.75">
      <c r="B23" s="2" t="s">
        <v>8</v>
      </c>
      <c r="D23" s="2">
        <v>0.017</v>
      </c>
      <c r="I23" s="2">
        <v>0.221</v>
      </c>
      <c r="J23" s="10"/>
    </row>
    <row r="25" ht="12.75">
      <c r="A25" s="3" t="s">
        <v>11</v>
      </c>
    </row>
    <row r="26" spans="2:7" ht="12.75">
      <c r="B26" s="2" t="s">
        <v>12</v>
      </c>
      <c r="F26" s="5" t="s">
        <v>13</v>
      </c>
      <c r="G26" s="2" t="s">
        <v>16</v>
      </c>
    </row>
    <row r="27" spans="6:9" ht="12.75">
      <c r="F27" s="5" t="s">
        <v>13</v>
      </c>
      <c r="G27" s="67">
        <f>G12*G14*(G16+G17)</f>
        <v>0</v>
      </c>
      <c r="H27" s="67"/>
      <c r="I27" s="2" t="s">
        <v>38</v>
      </c>
    </row>
    <row r="28" ht="12.75">
      <c r="E28" s="5"/>
    </row>
    <row r="29" spans="2:7" ht="12.75">
      <c r="B29" s="2" t="s">
        <v>14</v>
      </c>
      <c r="F29" s="5" t="s">
        <v>13</v>
      </c>
      <c r="G29" s="2" t="s">
        <v>15</v>
      </c>
    </row>
    <row r="30" spans="6:9" ht="12.75">
      <c r="F30" s="5" t="s">
        <v>13</v>
      </c>
      <c r="G30" s="67">
        <f>G27*G13</f>
        <v>0</v>
      </c>
      <c r="H30" s="67"/>
      <c r="I30" s="2" t="s">
        <v>37</v>
      </c>
    </row>
    <row r="32" ht="12.75">
      <c r="A32" s="3" t="s">
        <v>30</v>
      </c>
    </row>
    <row r="33" spans="1:2" ht="12.75">
      <c r="A33" s="6"/>
      <c r="B33" s="2" t="s">
        <v>27</v>
      </c>
    </row>
    <row r="34" spans="2:4" ht="12.75">
      <c r="B34" s="2" t="s">
        <v>17</v>
      </c>
      <c r="C34" s="5" t="s">
        <v>13</v>
      </c>
      <c r="D34" s="14">
        <f>((G27*D21)+(G30*I21))/454</f>
        <v>0</v>
      </c>
    </row>
    <row r="35" spans="2:4" ht="12.75">
      <c r="B35" s="2" t="s">
        <v>48</v>
      </c>
      <c r="C35" s="5" t="s">
        <v>13</v>
      </c>
      <c r="D35" s="14">
        <f>((G27*D22)+(G30*I22))/454</f>
        <v>0</v>
      </c>
    </row>
    <row r="36" spans="2:4" ht="12.75">
      <c r="B36" s="2" t="s">
        <v>18</v>
      </c>
      <c r="C36" s="5" t="s">
        <v>13</v>
      </c>
      <c r="D36" s="14">
        <f>((G27*D23)+(G30*I23))/454</f>
        <v>0</v>
      </c>
    </row>
    <row r="37" spans="2:7" ht="12.75">
      <c r="B37" s="2" t="s">
        <v>32</v>
      </c>
      <c r="F37" s="5" t="s">
        <v>13</v>
      </c>
      <c r="G37" s="13" t="s">
        <v>46</v>
      </c>
    </row>
    <row r="38" spans="6:8" ht="12.75">
      <c r="F38" s="5" t="s">
        <v>13</v>
      </c>
      <c r="G38" s="12">
        <f>SUM(D34:D36)</f>
        <v>0</v>
      </c>
      <c r="H38" s="2" t="s">
        <v>33</v>
      </c>
    </row>
    <row r="40" ht="12.75">
      <c r="B40" s="2" t="s">
        <v>21</v>
      </c>
    </row>
    <row r="41" ht="13.5" thickBot="1">
      <c r="B41" s="2" t="s">
        <v>20</v>
      </c>
    </row>
    <row r="42" spans="11:13" ht="12.75">
      <c r="K42" s="20"/>
      <c r="L42" s="21"/>
      <c r="M42" s="22" t="s">
        <v>47</v>
      </c>
    </row>
    <row r="43" spans="11:13" ht="12.75">
      <c r="K43" s="23" t="s">
        <v>17</v>
      </c>
      <c r="L43" s="19" t="s">
        <v>13</v>
      </c>
      <c r="M43" s="24">
        <f>D34/(2.2*365)</f>
        <v>0</v>
      </c>
    </row>
    <row r="44" spans="2:13" ht="13.5" thickBot="1">
      <c r="B44" s="2" t="s">
        <v>23</v>
      </c>
      <c r="F44" s="5"/>
      <c r="K44" s="23" t="s">
        <v>48</v>
      </c>
      <c r="L44" s="19" t="s">
        <v>13</v>
      </c>
      <c r="M44" s="24">
        <f>D35/(2.2*365)</f>
        <v>0</v>
      </c>
    </row>
    <row r="45" spans="2:13" ht="13.5" thickBot="1">
      <c r="B45" s="4" t="s">
        <v>22</v>
      </c>
      <c r="F45" s="5" t="s">
        <v>13</v>
      </c>
      <c r="G45" s="65">
        <f>ROUND(G38/(2.2*365),2)</f>
        <v>0</v>
      </c>
      <c r="H45" s="66"/>
      <c r="I45" s="3" t="s">
        <v>24</v>
      </c>
      <c r="K45" s="25" t="s">
        <v>18</v>
      </c>
      <c r="L45" s="26" t="s">
        <v>13</v>
      </c>
      <c r="M45" s="27">
        <f>D36/(2.2*365)</f>
        <v>0</v>
      </c>
    </row>
    <row r="47" ht="12.75">
      <c r="G47" s="5"/>
    </row>
    <row r="48" ht="12.75">
      <c r="A48" s="3" t="s">
        <v>19</v>
      </c>
    </row>
    <row r="49" ht="12.75"/>
    <row r="50" ht="12.75">
      <c r="D50" s="2" t="s">
        <v>35</v>
      </c>
    </row>
    <row r="51" ht="12.75"/>
    <row r="52" ht="12.75">
      <c r="B52" s="2" t="s">
        <v>34</v>
      </c>
    </row>
    <row r="54" ht="12.75">
      <c r="A54" s="3" t="s">
        <v>52</v>
      </c>
    </row>
    <row r="55" spans="2:3" ht="12.75">
      <c r="B55" s="5" t="s">
        <v>13</v>
      </c>
      <c r="C55" s="2" t="s">
        <v>53</v>
      </c>
    </row>
    <row r="56" spans="2:3" ht="12.75">
      <c r="B56" s="5" t="s">
        <v>13</v>
      </c>
      <c r="C56" s="2" t="e">
        <f>ROUND((0.07*G10)/(D34+D35+D36),2)</f>
        <v>#DIV/0!</v>
      </c>
    </row>
    <row r="57" spans="2:3" ht="12.75">
      <c r="B57" s="5"/>
      <c r="C57" s="11"/>
    </row>
    <row r="58" spans="2:6" ht="13.5" thickBot="1">
      <c r="B58" s="2" t="s">
        <v>23</v>
      </c>
      <c r="F58" s="5"/>
    </row>
    <row r="59" spans="2:9" ht="13.5" thickBot="1">
      <c r="B59" s="4" t="s">
        <v>28</v>
      </c>
      <c r="F59" s="5" t="s">
        <v>13</v>
      </c>
      <c r="G59" s="61" t="e">
        <f>C56</f>
        <v>#DIV/0!</v>
      </c>
      <c r="H59" s="62"/>
      <c r="I59" s="3" t="s">
        <v>39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mergeCells count="5">
    <mergeCell ref="G59:H59"/>
    <mergeCell ref="A4:M7"/>
    <mergeCell ref="G45:H45"/>
    <mergeCell ref="G27:H27"/>
    <mergeCell ref="G30:H30"/>
  </mergeCells>
  <printOptions/>
  <pageMargins left="0.5" right="0.25" top="0.75" bottom="0.5" header="0.5" footer="0.25"/>
  <pageSetup horizontalDpi="600" verticalDpi="600" orientation="portrait" scale="98" r:id="rId4"/>
  <legacyDrawing r:id="rId3"/>
  <oleObjects>
    <oleObject progId="Equation.3" shapeId="4168233" r:id="rId1"/>
    <oleObject progId="Equation.3" shapeId="416823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9">
      <selection activeCell="G45" sqref="G45:H45"/>
    </sheetView>
  </sheetViews>
  <sheetFormatPr defaultColWidth="9.33203125" defaultRowHeight="11.25"/>
  <cols>
    <col min="1" max="6" width="8.83203125" style="2" customWidth="1"/>
    <col min="7" max="7" width="11.5" style="2" customWidth="1"/>
    <col min="8" max="12" width="8.83203125" style="2" customWidth="1"/>
    <col min="13" max="16384" width="9.33203125" style="2" customWidth="1"/>
  </cols>
  <sheetData>
    <row r="1" spans="1:13" s="9" customFormat="1" ht="15.75">
      <c r="A1" s="30" t="s">
        <v>45</v>
      </c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0</v>
      </c>
    </row>
    <row r="3" ht="12.75">
      <c r="A3" s="3" t="s">
        <v>44</v>
      </c>
    </row>
    <row r="4" spans="1:13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ht="12.75">
      <c r="A8" s="3" t="s">
        <v>4</v>
      </c>
    </row>
    <row r="9" spans="2:12" ht="12.75">
      <c r="B9" s="2" t="s">
        <v>50</v>
      </c>
      <c r="G9" s="18"/>
      <c r="I9" s="10"/>
      <c r="L9" s="10"/>
    </row>
    <row r="10" spans="2:12" ht="12.75">
      <c r="B10" s="2" t="s">
        <v>49</v>
      </c>
      <c r="G10" s="18"/>
      <c r="I10" s="10"/>
      <c r="L10" s="10"/>
    </row>
    <row r="11" spans="2:8" ht="12.75">
      <c r="B11" s="2" t="s">
        <v>1</v>
      </c>
      <c r="G11" s="2">
        <v>15</v>
      </c>
      <c r="H11" s="2" t="s">
        <v>31</v>
      </c>
    </row>
    <row r="12" spans="2:8" ht="12.75">
      <c r="B12" s="2" t="s">
        <v>5</v>
      </c>
      <c r="G12" s="2">
        <v>250</v>
      </c>
      <c r="H12" s="2" t="s">
        <v>26</v>
      </c>
    </row>
    <row r="13" spans="2:8" ht="12.75">
      <c r="B13" s="2" t="s">
        <v>36</v>
      </c>
      <c r="G13" s="2">
        <v>1.8</v>
      </c>
      <c r="H13" s="2" t="s">
        <v>40</v>
      </c>
    </row>
    <row r="14" spans="2:9" ht="12.75">
      <c r="B14" s="2" t="s">
        <v>2</v>
      </c>
      <c r="G14" s="17"/>
      <c r="H14" s="2" t="s">
        <v>41</v>
      </c>
      <c r="I14" s="10"/>
    </row>
    <row r="15" spans="2:9" ht="12.75">
      <c r="B15" s="2" t="s">
        <v>42</v>
      </c>
      <c r="G15" s="6" t="s">
        <v>43</v>
      </c>
      <c r="I15" s="10"/>
    </row>
    <row r="16" spans="2:9" ht="12.75">
      <c r="B16" s="2" t="s">
        <v>3</v>
      </c>
      <c r="G16" s="15"/>
      <c r="H16" s="36" t="s">
        <v>51</v>
      </c>
      <c r="I16" s="29"/>
    </row>
    <row r="17" spans="2:9" ht="12.75">
      <c r="B17" s="2" t="s">
        <v>25</v>
      </c>
      <c r="G17" s="16"/>
      <c r="H17" s="36" t="s">
        <v>51</v>
      </c>
      <c r="I17" s="28"/>
    </row>
    <row r="19" ht="12.75">
      <c r="A19" s="3" t="s">
        <v>29</v>
      </c>
    </row>
    <row r="20" spans="4:9" ht="12.75">
      <c r="D20" s="4" t="s">
        <v>10</v>
      </c>
      <c r="H20" s="4"/>
      <c r="I20" s="4" t="s">
        <v>9</v>
      </c>
    </row>
    <row r="21" spans="2:9" ht="12.75">
      <c r="B21" s="2" t="s">
        <v>6</v>
      </c>
      <c r="D21" s="2">
        <v>0.795</v>
      </c>
      <c r="I21" s="2">
        <v>0.216</v>
      </c>
    </row>
    <row r="22" spans="2:9" ht="12.75">
      <c r="B22" s="2" t="s">
        <v>7</v>
      </c>
      <c r="D22" s="2">
        <v>0.343</v>
      </c>
      <c r="I22" s="2">
        <v>0.241</v>
      </c>
    </row>
    <row r="23" spans="2:10" ht="12.75">
      <c r="B23" s="2" t="s">
        <v>8</v>
      </c>
      <c r="D23" s="2">
        <v>0.017</v>
      </c>
      <c r="I23" s="2">
        <v>0.221</v>
      </c>
      <c r="J23" s="10"/>
    </row>
    <row r="25" ht="12.75">
      <c r="A25" s="3" t="s">
        <v>11</v>
      </c>
    </row>
    <row r="26" spans="2:7" ht="12.75">
      <c r="B26" s="2" t="s">
        <v>12</v>
      </c>
      <c r="F26" s="5" t="s">
        <v>13</v>
      </c>
      <c r="G26" s="2" t="s">
        <v>16</v>
      </c>
    </row>
    <row r="27" spans="6:9" ht="12.75">
      <c r="F27" s="5" t="s">
        <v>13</v>
      </c>
      <c r="G27" s="67">
        <f>G12*G14*(G16+G17)</f>
        <v>0</v>
      </c>
      <c r="H27" s="67"/>
      <c r="I27" s="2" t="s">
        <v>38</v>
      </c>
    </row>
    <row r="28" ht="12.75">
      <c r="E28" s="5"/>
    </row>
    <row r="29" spans="2:7" ht="12.75">
      <c r="B29" s="2" t="s">
        <v>14</v>
      </c>
      <c r="F29" s="5" t="s">
        <v>13</v>
      </c>
      <c r="G29" s="2" t="s">
        <v>15</v>
      </c>
    </row>
    <row r="30" spans="6:9" ht="12.75">
      <c r="F30" s="5" t="s">
        <v>13</v>
      </c>
      <c r="G30" s="67">
        <f>G27*G13</f>
        <v>0</v>
      </c>
      <c r="H30" s="67"/>
      <c r="I30" s="2" t="s">
        <v>37</v>
      </c>
    </row>
    <row r="32" ht="12.75">
      <c r="A32" s="3" t="s">
        <v>30</v>
      </c>
    </row>
    <row r="33" spans="1:2" ht="12.75">
      <c r="A33" s="6"/>
      <c r="B33" s="2" t="s">
        <v>27</v>
      </c>
    </row>
    <row r="34" spans="2:4" ht="12.75">
      <c r="B34" s="2" t="s">
        <v>17</v>
      </c>
      <c r="C34" s="5" t="s">
        <v>13</v>
      </c>
      <c r="D34" s="14">
        <f>((G27*D21)+(G30*I21))/454</f>
        <v>0</v>
      </c>
    </row>
    <row r="35" spans="2:4" ht="12.75">
      <c r="B35" s="2" t="s">
        <v>48</v>
      </c>
      <c r="C35" s="5" t="s">
        <v>13</v>
      </c>
      <c r="D35" s="14">
        <f>((G27*D22)+(G30*I22))/454</f>
        <v>0</v>
      </c>
    </row>
    <row r="36" spans="2:4" ht="12.75">
      <c r="B36" s="2" t="s">
        <v>18</v>
      </c>
      <c r="C36" s="5" t="s">
        <v>13</v>
      </c>
      <c r="D36" s="14">
        <f>((G27*D23)+(G30*I23))/454</f>
        <v>0</v>
      </c>
    </row>
    <row r="37" spans="2:7" ht="12.75">
      <c r="B37" s="2" t="s">
        <v>32</v>
      </c>
      <c r="F37" s="5" t="s">
        <v>13</v>
      </c>
      <c r="G37" s="13" t="s">
        <v>46</v>
      </c>
    </row>
    <row r="38" spans="6:8" ht="12.75">
      <c r="F38" s="5" t="s">
        <v>13</v>
      </c>
      <c r="G38" s="12">
        <f>SUM(D34:D36)</f>
        <v>0</v>
      </c>
      <c r="H38" s="2" t="s">
        <v>33</v>
      </c>
    </row>
    <row r="40" ht="12.75">
      <c r="B40" s="2" t="s">
        <v>21</v>
      </c>
    </row>
    <row r="41" ht="13.5" thickBot="1">
      <c r="B41" s="2" t="s">
        <v>20</v>
      </c>
    </row>
    <row r="42" spans="11:13" ht="12.75">
      <c r="K42" s="20"/>
      <c r="L42" s="21"/>
      <c r="M42" s="22" t="s">
        <v>47</v>
      </c>
    </row>
    <row r="43" spans="11:13" ht="12.75">
      <c r="K43" s="23" t="s">
        <v>17</v>
      </c>
      <c r="L43" s="19" t="s">
        <v>13</v>
      </c>
      <c r="M43" s="24">
        <f>D34/(2.2*365)</f>
        <v>0</v>
      </c>
    </row>
    <row r="44" spans="2:13" ht="13.5" thickBot="1">
      <c r="B44" s="2" t="s">
        <v>23</v>
      </c>
      <c r="F44" s="5"/>
      <c r="K44" s="23" t="s">
        <v>48</v>
      </c>
      <c r="L44" s="19" t="s">
        <v>13</v>
      </c>
      <c r="M44" s="24">
        <f>D35/(2.2*365)</f>
        <v>0</v>
      </c>
    </row>
    <row r="45" spans="2:13" ht="13.5" thickBot="1">
      <c r="B45" s="4" t="s">
        <v>22</v>
      </c>
      <c r="F45" s="5" t="s">
        <v>13</v>
      </c>
      <c r="G45" s="65">
        <f>ROUND(G38/(2.2*365),2)</f>
        <v>0</v>
      </c>
      <c r="H45" s="66"/>
      <c r="I45" s="3" t="s">
        <v>24</v>
      </c>
      <c r="K45" s="25" t="s">
        <v>18</v>
      </c>
      <c r="L45" s="26" t="s">
        <v>13</v>
      </c>
      <c r="M45" s="27">
        <f>D36/(2.2*365)</f>
        <v>0</v>
      </c>
    </row>
    <row r="47" ht="12.75">
      <c r="G47" s="5"/>
    </row>
    <row r="48" ht="12.75">
      <c r="A48" s="3" t="s">
        <v>19</v>
      </c>
    </row>
    <row r="49" ht="12.75"/>
    <row r="50" ht="12.75">
      <c r="D50" s="2" t="s">
        <v>66</v>
      </c>
    </row>
    <row r="51" ht="12.75"/>
    <row r="52" ht="12.75">
      <c r="B52" s="2" t="s">
        <v>67</v>
      </c>
    </row>
    <row r="54" ht="12.75">
      <c r="A54" s="3" t="s">
        <v>52</v>
      </c>
    </row>
    <row r="55" spans="2:3" ht="12.75">
      <c r="B55" s="5" t="s">
        <v>13</v>
      </c>
      <c r="C55" s="2" t="s">
        <v>53</v>
      </c>
    </row>
    <row r="56" spans="2:3" ht="12.75">
      <c r="B56" s="5" t="s">
        <v>13</v>
      </c>
      <c r="C56" s="2" t="e">
        <f>ROUND((0.08*G10)/(D34+D35+D36),2)</f>
        <v>#DIV/0!</v>
      </c>
    </row>
    <row r="57" spans="2:3" ht="12.75">
      <c r="B57" s="5"/>
      <c r="C57" s="11"/>
    </row>
    <row r="58" spans="2:6" ht="13.5" thickBot="1">
      <c r="B58" s="2" t="s">
        <v>23</v>
      </c>
      <c r="F58" s="5"/>
    </row>
    <row r="59" spans="2:9" ht="13.5" thickBot="1">
      <c r="B59" s="4" t="s">
        <v>28</v>
      </c>
      <c r="F59" s="5" t="s">
        <v>13</v>
      </c>
      <c r="G59" s="61" t="e">
        <f>C56</f>
        <v>#DIV/0!</v>
      </c>
      <c r="H59" s="62"/>
      <c r="I59" s="3" t="s">
        <v>39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mergeCells count="5">
    <mergeCell ref="G59:H59"/>
    <mergeCell ref="A4:M7"/>
    <mergeCell ref="G45:H45"/>
    <mergeCell ref="G27:H27"/>
    <mergeCell ref="G30:H30"/>
  </mergeCells>
  <printOptions/>
  <pageMargins left="0.5" right="0.25" top="0.75" bottom="0.5" header="0.5" footer="0.25"/>
  <pageSetup horizontalDpi="600" verticalDpi="600" orientation="portrait" scale="98" r:id="rId4"/>
  <legacyDrawing r:id="rId3"/>
  <oleObjects>
    <oleObject progId="Equation.3" shapeId="28743963" r:id="rId1"/>
    <oleObject progId="Equation.3" shapeId="2874396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25">
      <selection activeCell="G38" sqref="G38"/>
    </sheetView>
  </sheetViews>
  <sheetFormatPr defaultColWidth="9.33203125" defaultRowHeight="11.25"/>
  <cols>
    <col min="1" max="6" width="8.83203125" style="2" customWidth="1"/>
    <col min="7" max="7" width="11.5" style="2" customWidth="1"/>
    <col min="8" max="12" width="8.83203125" style="2" customWidth="1"/>
    <col min="13" max="16384" width="9.33203125" style="2" customWidth="1"/>
  </cols>
  <sheetData>
    <row r="1" spans="1:13" s="9" customFormat="1" ht="15.75">
      <c r="A1" s="30" t="s">
        <v>45</v>
      </c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0</v>
      </c>
    </row>
    <row r="3" ht="12.75">
      <c r="A3" s="3" t="s">
        <v>44</v>
      </c>
    </row>
    <row r="4" spans="1:13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ht="12.75">
      <c r="A8" s="3" t="s">
        <v>4</v>
      </c>
    </row>
    <row r="9" spans="2:12" ht="12.75">
      <c r="B9" s="2" t="s">
        <v>50</v>
      </c>
      <c r="G9" s="18"/>
      <c r="I9" s="10"/>
      <c r="L9" s="10"/>
    </row>
    <row r="10" spans="2:12" ht="12.75">
      <c r="B10" s="2" t="s">
        <v>49</v>
      </c>
      <c r="G10" s="18"/>
      <c r="I10" s="10"/>
      <c r="L10" s="10"/>
    </row>
    <row r="11" spans="2:8" ht="12.75">
      <c r="B11" s="2" t="s">
        <v>1</v>
      </c>
      <c r="G11" s="2">
        <v>20</v>
      </c>
      <c r="H11" s="2" t="s">
        <v>31</v>
      </c>
    </row>
    <row r="12" spans="2:8" ht="12.75">
      <c r="B12" s="2" t="s">
        <v>5</v>
      </c>
      <c r="G12" s="2">
        <v>250</v>
      </c>
      <c r="H12" s="2" t="s">
        <v>122</v>
      </c>
    </row>
    <row r="13" spans="2:8" ht="12.75">
      <c r="B13" s="2" t="s">
        <v>121</v>
      </c>
      <c r="G13" s="2">
        <v>1</v>
      </c>
      <c r="H13" s="2" t="s">
        <v>40</v>
      </c>
    </row>
    <row r="14" spans="2:9" ht="12.75">
      <c r="B14" s="2" t="s">
        <v>2</v>
      </c>
      <c r="G14" s="17"/>
      <c r="H14" s="2" t="s">
        <v>41</v>
      </c>
      <c r="I14" s="10"/>
    </row>
    <row r="15" spans="2:9" ht="12.75">
      <c r="B15" s="2" t="s">
        <v>3</v>
      </c>
      <c r="G15" s="15"/>
      <c r="I15" s="36" t="s">
        <v>51</v>
      </c>
    </row>
    <row r="16" spans="2:9" ht="12.75">
      <c r="B16" s="2" t="s">
        <v>25</v>
      </c>
      <c r="G16" s="16"/>
      <c r="I16" s="36" t="s">
        <v>51</v>
      </c>
    </row>
    <row r="18" ht="12.75">
      <c r="A18" s="3" t="s">
        <v>29</v>
      </c>
    </row>
    <row r="19" spans="4:9" ht="12.75">
      <c r="D19" s="4" t="s">
        <v>10</v>
      </c>
      <c r="H19" s="4"/>
      <c r="I19" s="4" t="s">
        <v>9</v>
      </c>
    </row>
    <row r="20" spans="2:9" ht="12.75">
      <c r="B20" s="2" t="s">
        <v>6</v>
      </c>
      <c r="D20" s="2">
        <v>0.693</v>
      </c>
      <c r="I20" s="2">
        <v>0.192</v>
      </c>
    </row>
    <row r="21" spans="2:9" ht="12.75">
      <c r="B21" s="2" t="s">
        <v>7</v>
      </c>
      <c r="D21" s="2">
        <v>0.29</v>
      </c>
      <c r="I21" s="2">
        <v>0.206</v>
      </c>
    </row>
    <row r="22" spans="2:10" ht="12.75">
      <c r="B22" s="2" t="s">
        <v>8</v>
      </c>
      <c r="D22" s="2">
        <v>0.017</v>
      </c>
      <c r="I22" s="2">
        <v>0.221</v>
      </c>
      <c r="J22" s="10"/>
    </row>
    <row r="24" ht="12.75">
      <c r="A24" s="3" t="s">
        <v>11</v>
      </c>
    </row>
    <row r="25" spans="2:7" ht="12.75">
      <c r="B25" s="2" t="s">
        <v>12</v>
      </c>
      <c r="F25" s="5" t="s">
        <v>13</v>
      </c>
      <c r="G25" s="2" t="s">
        <v>16</v>
      </c>
    </row>
    <row r="26" spans="6:9" ht="12.75">
      <c r="F26" s="5" t="s">
        <v>13</v>
      </c>
      <c r="G26" s="67">
        <f>G12*G14*(G15+G16)</f>
        <v>0</v>
      </c>
      <c r="H26" s="67"/>
      <c r="I26" s="2" t="s">
        <v>38</v>
      </c>
    </row>
    <row r="27" ht="12.75">
      <c r="E27" s="5"/>
    </row>
    <row r="28" spans="2:7" ht="12.75">
      <c r="B28" s="2" t="s">
        <v>14</v>
      </c>
      <c r="F28" s="5" t="s">
        <v>13</v>
      </c>
      <c r="G28" s="2" t="s">
        <v>15</v>
      </c>
    </row>
    <row r="29" spans="6:9" ht="12.75">
      <c r="F29" s="5" t="s">
        <v>13</v>
      </c>
      <c r="G29" s="67">
        <f>G26*G13</f>
        <v>0</v>
      </c>
      <c r="H29" s="67"/>
      <c r="I29" s="2" t="s">
        <v>37</v>
      </c>
    </row>
    <row r="31" ht="12.75">
      <c r="A31" s="3" t="s">
        <v>113</v>
      </c>
    </row>
    <row r="32" spans="1:2" ht="12.75">
      <c r="A32" s="6"/>
      <c r="B32" s="2" t="s">
        <v>27</v>
      </c>
    </row>
    <row r="33" spans="2:4" ht="13.5" thickBot="1">
      <c r="B33" s="2" t="s">
        <v>17</v>
      </c>
      <c r="C33" s="5" t="s">
        <v>13</v>
      </c>
      <c r="D33" s="14">
        <f>((G26*D20)+(G29*I20))/454</f>
        <v>0</v>
      </c>
    </row>
    <row r="34" spans="2:12" ht="12.75">
      <c r="B34" s="2" t="s">
        <v>48</v>
      </c>
      <c r="C34" s="5" t="s">
        <v>13</v>
      </c>
      <c r="D34" s="14">
        <f>((G26*D21)+(G29*I21))/454</f>
        <v>0</v>
      </c>
      <c r="J34" s="20"/>
      <c r="K34" s="21"/>
      <c r="L34" s="22" t="s">
        <v>47</v>
      </c>
    </row>
    <row r="35" spans="2:12" ht="12.75">
      <c r="B35" s="2" t="s">
        <v>18</v>
      </c>
      <c r="C35" s="5" t="s">
        <v>13</v>
      </c>
      <c r="D35" s="14">
        <f>((G26*D22)+(G29*I22))/454</f>
        <v>0</v>
      </c>
      <c r="J35" s="23" t="s">
        <v>17</v>
      </c>
      <c r="K35" s="19" t="s">
        <v>13</v>
      </c>
      <c r="L35" s="24">
        <f>D33/(2.2*365)</f>
        <v>0</v>
      </c>
    </row>
    <row r="36" spans="2:12" ht="12.75">
      <c r="B36" s="2" t="s">
        <v>32</v>
      </c>
      <c r="F36" s="5" t="s">
        <v>13</v>
      </c>
      <c r="G36" s="13" t="s">
        <v>46</v>
      </c>
      <c r="J36" s="23" t="s">
        <v>48</v>
      </c>
      <c r="K36" s="19" t="s">
        <v>13</v>
      </c>
      <c r="L36" s="24">
        <f>D34/(2.2*365)</f>
        <v>0</v>
      </c>
    </row>
    <row r="37" spans="6:12" ht="13.5" thickBot="1">
      <c r="F37" s="5" t="s">
        <v>13</v>
      </c>
      <c r="G37" s="12">
        <f>SUM(D33:D35)</f>
        <v>0</v>
      </c>
      <c r="H37" s="2" t="s">
        <v>33</v>
      </c>
      <c r="J37" s="25" t="s">
        <v>18</v>
      </c>
      <c r="K37" s="26" t="s">
        <v>13</v>
      </c>
      <c r="L37" s="27">
        <f>D35/(2.2*365)</f>
        <v>0</v>
      </c>
    </row>
    <row r="38" spans="6:7" ht="12.75">
      <c r="F38" s="5"/>
      <c r="G38" s="12"/>
    </row>
    <row r="39" ht="12.75">
      <c r="B39" s="2" t="s">
        <v>21</v>
      </c>
    </row>
    <row r="40" ht="12.75">
      <c r="B40" s="2" t="s">
        <v>20</v>
      </c>
    </row>
    <row r="41" ht="12.75">
      <c r="K41" s="37"/>
    </row>
    <row r="42" ht="12.75">
      <c r="K42" s="37"/>
    </row>
    <row r="43" spans="2:12" ht="13.5" thickBot="1">
      <c r="B43" s="2" t="s">
        <v>23</v>
      </c>
      <c r="F43" s="5"/>
      <c r="K43" s="38"/>
      <c r="L43" s="37"/>
    </row>
    <row r="44" spans="2:12" ht="13.5" thickBot="1">
      <c r="B44" s="4" t="s">
        <v>22</v>
      </c>
      <c r="F44" s="5" t="s">
        <v>13</v>
      </c>
      <c r="G44" s="65">
        <f>ROUND(G37/(2.2*365),2)</f>
        <v>0</v>
      </c>
      <c r="H44" s="66"/>
      <c r="I44" s="3" t="s">
        <v>24</v>
      </c>
      <c r="K44" s="38"/>
      <c r="L44" s="37"/>
    </row>
    <row r="46" ht="12.75">
      <c r="G46" s="5"/>
    </row>
    <row r="47" ht="12.75">
      <c r="A47" s="3" t="s">
        <v>19</v>
      </c>
    </row>
    <row r="48" ht="12.75"/>
    <row r="49" ht="12.75">
      <c r="D49" s="2" t="s">
        <v>35</v>
      </c>
    </row>
    <row r="50" ht="12.75"/>
    <row r="51" ht="12.75">
      <c r="B51" s="2" t="s">
        <v>34</v>
      </c>
    </row>
    <row r="53" ht="12.75">
      <c r="A53" s="3" t="s">
        <v>52</v>
      </c>
    </row>
    <row r="54" spans="2:3" ht="12.75">
      <c r="B54" s="5" t="s">
        <v>13</v>
      </c>
      <c r="C54" s="2" t="s">
        <v>112</v>
      </c>
    </row>
    <row r="55" spans="2:3" ht="12.75">
      <c r="B55" s="5" t="s">
        <v>13</v>
      </c>
      <c r="C55" s="2" t="e">
        <f>ROUND((0.07*G10)/(D33+D34+D35),2)</f>
        <v>#DIV/0!</v>
      </c>
    </row>
    <row r="56" spans="2:3" ht="12.75">
      <c r="B56" s="5"/>
      <c r="C56" s="11"/>
    </row>
    <row r="57" spans="2:6" ht="13.5" thickBot="1">
      <c r="B57" s="2" t="s">
        <v>23</v>
      </c>
      <c r="F57" s="5"/>
    </row>
    <row r="58" spans="2:9" ht="13.5" thickBot="1">
      <c r="B58" s="4" t="s">
        <v>28</v>
      </c>
      <c r="F58" s="5" t="s">
        <v>13</v>
      </c>
      <c r="G58" s="61" t="e">
        <f>C55</f>
        <v>#DIV/0!</v>
      </c>
      <c r="H58" s="62"/>
      <c r="I58" s="3" t="s">
        <v>39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mergeCells count="5">
    <mergeCell ref="G58:H58"/>
    <mergeCell ref="A4:M7"/>
    <mergeCell ref="G44:H44"/>
    <mergeCell ref="G26:H26"/>
    <mergeCell ref="G29:H29"/>
  </mergeCells>
  <printOptions/>
  <pageMargins left="0.5" right="0.25" top="0.75" bottom="0.5" header="0.5" footer="0.25"/>
  <pageSetup horizontalDpi="600" verticalDpi="600" orientation="portrait" scale="98" r:id="rId4"/>
  <headerFooter alignWithMargins="0">
    <oddFooter>&amp;LLAST UPDATE: &amp;D&amp;RPREPARED BY: JOHN F. CROSS</oddFooter>
  </headerFooter>
  <legacyDrawing r:id="rId3"/>
  <oleObjects>
    <oleObject progId="Equation.3" shapeId="38210256" r:id="rId1"/>
    <oleObject progId="Equation.3" shapeId="3842044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C54" sqref="C54"/>
    </sheetView>
  </sheetViews>
  <sheetFormatPr defaultColWidth="9.33203125" defaultRowHeight="11.25"/>
  <cols>
    <col min="1" max="12" width="8.83203125" style="2" customWidth="1"/>
    <col min="13" max="16384" width="9.33203125" style="2" customWidth="1"/>
  </cols>
  <sheetData>
    <row r="1" spans="1:13" s="9" customFormat="1" ht="15.75">
      <c r="A1" s="30" t="s">
        <v>45</v>
      </c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0</v>
      </c>
    </row>
    <row r="3" ht="12.75">
      <c r="A3" s="3" t="s">
        <v>88</v>
      </c>
    </row>
    <row r="4" spans="1:13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2.75">
      <c r="A8" s="3" t="s">
        <v>4</v>
      </c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2:12" ht="12.75">
      <c r="B9" s="2" t="s">
        <v>50</v>
      </c>
      <c r="G9" s="18"/>
      <c r="I9" s="10"/>
      <c r="L9" s="10"/>
    </row>
    <row r="10" spans="2:12" ht="12.75">
      <c r="B10" s="2" t="s">
        <v>49</v>
      </c>
      <c r="G10" s="18"/>
      <c r="I10" s="10"/>
      <c r="L10" s="10"/>
    </row>
    <row r="11" spans="2:13" ht="12.75">
      <c r="B11" s="2" t="s">
        <v>1</v>
      </c>
      <c r="D11" s="32"/>
      <c r="E11" s="32"/>
      <c r="F11" s="32"/>
      <c r="G11" s="32">
        <v>5</v>
      </c>
      <c r="H11" s="32" t="s">
        <v>31</v>
      </c>
      <c r="I11" s="32"/>
      <c r="J11" s="32"/>
      <c r="K11" s="32"/>
      <c r="L11" s="32"/>
      <c r="M11" s="32"/>
    </row>
    <row r="12" spans="2:13" ht="12.75">
      <c r="B12" s="2" t="s">
        <v>5</v>
      </c>
      <c r="D12" s="32"/>
      <c r="E12" s="32"/>
      <c r="F12" s="32"/>
      <c r="G12" s="32">
        <v>250</v>
      </c>
      <c r="H12" s="32" t="s">
        <v>26</v>
      </c>
      <c r="I12" s="32"/>
      <c r="J12" s="32"/>
      <c r="K12" s="32"/>
      <c r="L12" s="32"/>
      <c r="M12" s="32"/>
    </row>
    <row r="13" spans="2:13" ht="12.75">
      <c r="B13" s="2" t="s">
        <v>89</v>
      </c>
      <c r="D13" s="32"/>
      <c r="E13" s="32"/>
      <c r="F13" s="32"/>
      <c r="G13" s="35"/>
      <c r="H13" s="32" t="s">
        <v>40</v>
      </c>
      <c r="I13" s="32"/>
      <c r="J13" s="32"/>
      <c r="K13" s="32"/>
      <c r="L13" s="32"/>
      <c r="M13" s="32"/>
    </row>
    <row r="14" spans="2:13" ht="15.75" customHeight="1">
      <c r="B14" s="2" t="s">
        <v>90</v>
      </c>
      <c r="D14" s="32"/>
      <c r="E14" s="32"/>
      <c r="F14" s="32"/>
      <c r="G14" s="35"/>
      <c r="H14" s="32" t="s">
        <v>91</v>
      </c>
      <c r="I14" s="41"/>
      <c r="J14" s="32"/>
      <c r="K14" s="32"/>
      <c r="L14" s="32"/>
      <c r="M14" s="32"/>
    </row>
    <row r="15" spans="2:13" ht="17.25" customHeight="1">
      <c r="B15" s="2" t="s">
        <v>92</v>
      </c>
      <c r="D15" s="32"/>
      <c r="E15" s="32"/>
      <c r="F15" s="32"/>
      <c r="G15" s="35"/>
      <c r="H15" s="32" t="s">
        <v>93</v>
      </c>
      <c r="I15" s="68" t="s">
        <v>102</v>
      </c>
      <c r="J15" s="69"/>
      <c r="K15" s="69"/>
      <c r="L15" s="69"/>
      <c r="M15" s="69"/>
    </row>
    <row r="16" spans="2:13" ht="16.5" customHeight="1">
      <c r="B16" s="2" t="s">
        <v>94</v>
      </c>
      <c r="D16" s="32"/>
      <c r="E16" s="32"/>
      <c r="F16" s="32"/>
      <c r="G16" s="35"/>
      <c r="H16" s="32" t="s">
        <v>93</v>
      </c>
      <c r="I16" s="69"/>
      <c r="J16" s="69"/>
      <c r="K16" s="69"/>
      <c r="L16" s="69"/>
      <c r="M16" s="69"/>
    </row>
    <row r="17" spans="4:13" ht="12.75"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2.75">
      <c r="A18" s="3" t="s">
        <v>95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2.75">
      <c r="A19" s="3"/>
      <c r="D19" s="43" t="s">
        <v>96</v>
      </c>
      <c r="E19" s="32"/>
      <c r="F19" s="32"/>
      <c r="G19" s="32"/>
      <c r="H19" s="32"/>
      <c r="I19" s="43" t="s">
        <v>97</v>
      </c>
      <c r="J19" s="32"/>
      <c r="K19" s="32"/>
      <c r="L19" s="32"/>
      <c r="M19" s="32"/>
    </row>
    <row r="20" spans="4:13" ht="12.75">
      <c r="D20" s="48">
        <f>G15</f>
        <v>0</v>
      </c>
      <c r="E20" s="43" t="s">
        <v>93</v>
      </c>
      <c r="F20" s="32"/>
      <c r="G20" s="32"/>
      <c r="H20" s="43"/>
      <c r="I20" s="48">
        <f>G16</f>
        <v>0</v>
      </c>
      <c r="J20" s="43" t="s">
        <v>93</v>
      </c>
      <c r="K20" s="32"/>
      <c r="L20" s="32"/>
      <c r="M20" s="32"/>
    </row>
    <row r="21" spans="2:13" ht="12.75">
      <c r="B21" s="2" t="s">
        <v>6</v>
      </c>
      <c r="D21" s="35"/>
      <c r="E21" s="32"/>
      <c r="F21" s="32"/>
      <c r="G21" s="32"/>
      <c r="H21" s="32"/>
      <c r="I21" s="35"/>
      <c r="J21" s="32"/>
      <c r="K21" s="32"/>
      <c r="L21" s="32"/>
      <c r="M21" s="32"/>
    </row>
    <row r="22" spans="2:13" ht="12.75">
      <c r="B22" s="2" t="s">
        <v>7</v>
      </c>
      <c r="D22" s="35"/>
      <c r="E22" s="32"/>
      <c r="F22" s="32"/>
      <c r="G22" s="32"/>
      <c r="H22" s="32"/>
      <c r="I22" s="35"/>
      <c r="J22" s="32"/>
      <c r="K22" s="32"/>
      <c r="L22" s="32"/>
      <c r="M22" s="32"/>
    </row>
    <row r="23" spans="2:13" ht="12.75">
      <c r="B23" s="2" t="s">
        <v>8</v>
      </c>
      <c r="D23" s="35"/>
      <c r="E23" s="32"/>
      <c r="F23" s="32"/>
      <c r="G23" s="32"/>
      <c r="H23" s="32"/>
      <c r="I23" s="35"/>
      <c r="J23" s="41"/>
      <c r="K23" s="32"/>
      <c r="L23" s="32"/>
      <c r="M23" s="32"/>
    </row>
    <row r="24" spans="4:13" ht="12.75"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ht="12.75">
      <c r="A25" s="3" t="s">
        <v>11</v>
      </c>
    </row>
    <row r="26" ht="12.75">
      <c r="E26" s="5"/>
    </row>
    <row r="27" spans="2:7" ht="12.75">
      <c r="B27" s="2" t="s">
        <v>98</v>
      </c>
      <c r="F27" s="5" t="s">
        <v>13</v>
      </c>
      <c r="G27" s="2" t="s">
        <v>99</v>
      </c>
    </row>
    <row r="28" spans="6:9" ht="12.75">
      <c r="F28" s="5" t="s">
        <v>13</v>
      </c>
      <c r="G28" s="67">
        <f>G12*G13*G14</f>
        <v>0</v>
      </c>
      <c r="H28" s="67"/>
      <c r="I28" s="2" t="s">
        <v>100</v>
      </c>
    </row>
    <row r="30" ht="12.75">
      <c r="A30" s="3" t="s">
        <v>30</v>
      </c>
    </row>
    <row r="31" spans="1:2" ht="12.75">
      <c r="A31" s="6"/>
      <c r="B31" s="2" t="s">
        <v>101</v>
      </c>
    </row>
    <row r="32" spans="2:4" ht="12.75">
      <c r="B32" s="2" t="s">
        <v>17</v>
      </c>
      <c r="C32" s="5" t="s">
        <v>13</v>
      </c>
      <c r="D32" s="49">
        <f>0.5*($G$28*(D21-I21))/454</f>
        <v>0</v>
      </c>
    </row>
    <row r="33" spans="2:4" ht="12.75">
      <c r="B33" s="2" t="s">
        <v>48</v>
      </c>
      <c r="C33" s="5" t="s">
        <v>13</v>
      </c>
      <c r="D33" s="49">
        <f>0.5*($G$28*(D22-I22))/454</f>
        <v>0</v>
      </c>
    </row>
    <row r="34" spans="2:4" ht="12.75">
      <c r="B34" s="2" t="s">
        <v>18</v>
      </c>
      <c r="C34" s="5" t="s">
        <v>13</v>
      </c>
      <c r="D34" s="49">
        <f>0.5*($G$28*(D23-I23))/454</f>
        <v>0</v>
      </c>
    </row>
    <row r="35" spans="2:7" ht="12.75">
      <c r="B35" s="2" t="s">
        <v>32</v>
      </c>
      <c r="F35" s="5" t="s">
        <v>13</v>
      </c>
      <c r="G35" s="13" t="s">
        <v>46</v>
      </c>
    </row>
    <row r="36" spans="6:8" ht="12.75">
      <c r="F36" s="5" t="s">
        <v>13</v>
      </c>
      <c r="G36" s="12">
        <f>SUM(D32:D34)</f>
        <v>0</v>
      </c>
      <c r="H36" s="2" t="s">
        <v>33</v>
      </c>
    </row>
    <row r="37" spans="6:7" ht="12.75">
      <c r="F37" s="5"/>
      <c r="G37" s="12"/>
    </row>
    <row r="38" ht="12.75">
      <c r="B38" s="2" t="s">
        <v>21</v>
      </c>
    </row>
    <row r="39" ht="13.5" thickBot="1">
      <c r="B39" s="2" t="s">
        <v>20</v>
      </c>
    </row>
    <row r="40" spans="11:13" ht="12.75">
      <c r="K40" s="20"/>
      <c r="L40" s="21"/>
      <c r="M40" s="22" t="s">
        <v>47</v>
      </c>
    </row>
    <row r="41" spans="11:13" ht="12.75">
      <c r="K41" s="23" t="s">
        <v>17</v>
      </c>
      <c r="L41" s="19" t="s">
        <v>13</v>
      </c>
      <c r="M41" s="24">
        <f>D32/(2.2*365)</f>
        <v>0</v>
      </c>
    </row>
    <row r="42" spans="2:13" ht="13.5" thickBot="1">
      <c r="B42" s="2" t="s">
        <v>23</v>
      </c>
      <c r="F42" s="5"/>
      <c r="K42" s="23" t="s">
        <v>48</v>
      </c>
      <c r="L42" s="19" t="s">
        <v>13</v>
      </c>
      <c r="M42" s="24">
        <f>D33/(2.2*365)</f>
        <v>0</v>
      </c>
    </row>
    <row r="43" spans="2:13" ht="13.5" thickBot="1">
      <c r="B43" s="4" t="s">
        <v>22</v>
      </c>
      <c r="F43" s="5" t="s">
        <v>13</v>
      </c>
      <c r="G43" s="65">
        <f>ROUND(G36/(2.2*365),2)</f>
        <v>0</v>
      </c>
      <c r="H43" s="66"/>
      <c r="I43" s="3" t="s">
        <v>24</v>
      </c>
      <c r="K43" s="25" t="s">
        <v>18</v>
      </c>
      <c r="L43" s="26" t="s">
        <v>13</v>
      </c>
      <c r="M43" s="27">
        <f>D34/(2.2*365)</f>
        <v>0</v>
      </c>
    </row>
    <row r="44" spans="7:16" ht="12.75">
      <c r="G44" s="5"/>
      <c r="P44" s="50"/>
    </row>
    <row r="45" spans="1:17" ht="12.75">
      <c r="A45" s="3" t="s">
        <v>19</v>
      </c>
      <c r="P45" s="6"/>
      <c r="Q45" s="51"/>
    </row>
    <row r="46" ht="12.75"/>
    <row r="47" ht="12.75">
      <c r="D47" s="2" t="s">
        <v>61</v>
      </c>
    </row>
    <row r="48" ht="12.75"/>
    <row r="49" ht="12.75">
      <c r="B49" s="2" t="s">
        <v>62</v>
      </c>
    </row>
    <row r="51" ht="12.75">
      <c r="A51" s="3" t="s">
        <v>52</v>
      </c>
    </row>
    <row r="52" spans="2:3" ht="12.75">
      <c r="B52" s="5" t="s">
        <v>13</v>
      </c>
      <c r="C52" s="2" t="s">
        <v>53</v>
      </c>
    </row>
    <row r="53" spans="2:3" ht="12.75">
      <c r="B53" s="5" t="s">
        <v>13</v>
      </c>
      <c r="C53" s="2" t="e">
        <f>ROUND((0.22*G10)/(D32+D33+D34),2)</f>
        <v>#DIV/0!</v>
      </c>
    </row>
    <row r="54" spans="2:3" ht="12.75">
      <c r="B54" s="5"/>
      <c r="C54" s="11"/>
    </row>
    <row r="55" spans="2:6" ht="13.5" thickBot="1">
      <c r="B55" s="2" t="s">
        <v>23</v>
      </c>
      <c r="F55" s="5"/>
    </row>
    <row r="56" spans="2:9" ht="13.5" thickBot="1">
      <c r="B56" s="4" t="s">
        <v>28</v>
      </c>
      <c r="F56" s="5" t="s">
        <v>13</v>
      </c>
      <c r="G56" s="61" t="e">
        <f>C53</f>
        <v>#DIV/0!</v>
      </c>
      <c r="H56" s="62"/>
      <c r="I56" s="3" t="s">
        <v>39</v>
      </c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5">
    <mergeCell ref="G56:H56"/>
    <mergeCell ref="A4:M7"/>
    <mergeCell ref="G43:H43"/>
    <mergeCell ref="G28:H28"/>
    <mergeCell ref="I15:M16"/>
  </mergeCells>
  <printOptions/>
  <pageMargins left="0.5" right="0.25" top="0.75" bottom="0.5" header="0.5" footer="0.25"/>
  <pageSetup horizontalDpi="600" verticalDpi="600" orientation="portrait" r:id="rId4"/>
  <legacyDrawing r:id="rId3"/>
  <oleObjects>
    <oleObject progId="Equation.3" shapeId="32609468" r:id="rId1"/>
    <oleObject progId="Equation.3" shapeId="3260946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P48" sqref="P48"/>
    </sheetView>
  </sheetViews>
  <sheetFormatPr defaultColWidth="9.33203125" defaultRowHeight="11.25"/>
  <cols>
    <col min="1" max="6" width="8.83203125" style="2" customWidth="1"/>
    <col min="7" max="7" width="11.5" style="2" customWidth="1"/>
    <col min="8" max="12" width="8.83203125" style="2" customWidth="1"/>
    <col min="13" max="16384" width="9.33203125" style="2" customWidth="1"/>
  </cols>
  <sheetData>
    <row r="1" spans="1:13" s="9" customFormat="1" ht="15.75">
      <c r="A1" s="30" t="s">
        <v>45</v>
      </c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0</v>
      </c>
    </row>
    <row r="3" ht="12.75">
      <c r="A3" s="3" t="s">
        <v>44</v>
      </c>
    </row>
    <row r="4" spans="1:13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ht="12.75">
      <c r="A8" s="3" t="s">
        <v>4</v>
      </c>
    </row>
    <row r="9" spans="2:12" ht="12.75">
      <c r="B9" s="2" t="s">
        <v>50</v>
      </c>
      <c r="G9" s="18"/>
      <c r="I9" s="10"/>
      <c r="L9" s="10"/>
    </row>
    <row r="10" spans="2:12" ht="12.75">
      <c r="B10" s="2" t="s">
        <v>49</v>
      </c>
      <c r="G10" s="18"/>
      <c r="I10" s="10"/>
      <c r="L10" s="10"/>
    </row>
    <row r="11" spans="2:8" ht="12.75">
      <c r="B11" s="2" t="s">
        <v>1</v>
      </c>
      <c r="G11" s="32">
        <v>5</v>
      </c>
      <c r="H11" s="2" t="s">
        <v>31</v>
      </c>
    </row>
    <row r="12" spans="2:7" ht="12.75">
      <c r="B12" s="2" t="s">
        <v>54</v>
      </c>
      <c r="G12" s="33"/>
    </row>
    <row r="13" spans="2:9" ht="12.75">
      <c r="B13" s="2" t="s">
        <v>55</v>
      </c>
      <c r="G13" s="33"/>
      <c r="I13" s="10"/>
    </row>
    <row r="14" spans="2:9" ht="12.75">
      <c r="B14" s="2" t="s">
        <v>56</v>
      </c>
      <c r="G14" s="33"/>
      <c r="H14" s="36" t="s">
        <v>65</v>
      </c>
      <c r="I14" s="10"/>
    </row>
    <row r="15" spans="2:9" ht="12.75">
      <c r="B15" s="2" t="s">
        <v>57</v>
      </c>
      <c r="G15" s="34"/>
      <c r="I15" s="10"/>
    </row>
    <row r="16" spans="2:7" ht="12.75">
      <c r="B16" s="2" t="s">
        <v>58</v>
      </c>
      <c r="G16" s="35"/>
    </row>
    <row r="17" ht="12.75">
      <c r="G17" s="32"/>
    </row>
    <row r="18" ht="12.75">
      <c r="A18" s="3" t="s">
        <v>59</v>
      </c>
    </row>
    <row r="19" spans="4:9" ht="12.75">
      <c r="D19" s="4" t="s">
        <v>10</v>
      </c>
      <c r="H19" s="4"/>
      <c r="I19" s="4" t="s">
        <v>9</v>
      </c>
    </row>
    <row r="20" spans="2:9" ht="12.75">
      <c r="B20" s="2" t="s">
        <v>6</v>
      </c>
      <c r="D20" s="2">
        <v>1.106</v>
      </c>
      <c r="I20" s="2">
        <v>0.304</v>
      </c>
    </row>
    <row r="21" spans="2:9" ht="12.75">
      <c r="B21" s="2" t="s">
        <v>7</v>
      </c>
      <c r="D21" s="2">
        <v>0.498</v>
      </c>
      <c r="I21" s="2">
        <v>0.357</v>
      </c>
    </row>
    <row r="22" spans="2:10" ht="12.75">
      <c r="B22" s="2" t="s">
        <v>8</v>
      </c>
      <c r="D22" s="2">
        <v>0.016</v>
      </c>
      <c r="I22" s="2">
        <v>0.22</v>
      </c>
      <c r="J22" s="10"/>
    </row>
    <row r="24" ht="12.75">
      <c r="A24" s="3" t="s">
        <v>11</v>
      </c>
    </row>
    <row r="25" spans="2:7" ht="12.75">
      <c r="B25" s="2" t="s">
        <v>12</v>
      </c>
      <c r="F25" s="5" t="s">
        <v>13</v>
      </c>
      <c r="G25" s="2" t="s">
        <v>63</v>
      </c>
    </row>
    <row r="26" spans="6:9" ht="12.75">
      <c r="F26" s="5" t="s">
        <v>13</v>
      </c>
      <c r="G26" s="67">
        <f>G14*(G12-G15)</f>
        <v>0</v>
      </c>
      <c r="H26" s="67"/>
      <c r="I26" s="2" t="s">
        <v>38</v>
      </c>
    </row>
    <row r="27" ht="12.75">
      <c r="E27" s="5"/>
    </row>
    <row r="28" spans="2:7" ht="12.75">
      <c r="B28" s="2" t="s">
        <v>14</v>
      </c>
      <c r="F28" s="5" t="s">
        <v>13</v>
      </c>
      <c r="G28" s="2" t="s">
        <v>64</v>
      </c>
    </row>
    <row r="29" spans="6:9" ht="12.75">
      <c r="F29" s="5" t="s">
        <v>13</v>
      </c>
      <c r="G29" s="67">
        <f>G14*(G12*G13-G15*G16)</f>
        <v>0</v>
      </c>
      <c r="H29" s="67"/>
      <c r="I29" s="2" t="s">
        <v>37</v>
      </c>
    </row>
    <row r="31" ht="12.75">
      <c r="A31" s="3" t="s">
        <v>30</v>
      </c>
    </row>
    <row r="32" spans="1:2" ht="12.75">
      <c r="A32" s="6"/>
      <c r="B32" s="2" t="s">
        <v>27</v>
      </c>
    </row>
    <row r="33" spans="2:4" ht="12.75">
      <c r="B33" s="2" t="s">
        <v>17</v>
      </c>
      <c r="C33" s="5" t="s">
        <v>13</v>
      </c>
      <c r="D33" s="14">
        <f>((G26*D20)+(G29*I20))/454</f>
        <v>0</v>
      </c>
    </row>
    <row r="34" spans="2:4" ht="12.75">
      <c r="B34" s="2" t="s">
        <v>48</v>
      </c>
      <c r="C34" s="5" t="s">
        <v>13</v>
      </c>
      <c r="D34" s="14">
        <f>((G26*D21)+(G29*I21))/454</f>
        <v>0</v>
      </c>
    </row>
    <row r="35" spans="2:4" ht="12.75">
      <c r="B35" s="2" t="s">
        <v>18</v>
      </c>
      <c r="C35" s="5" t="s">
        <v>13</v>
      </c>
      <c r="D35" s="14">
        <f>((G26*D22)+(G29*I22))/454</f>
        <v>0</v>
      </c>
    </row>
    <row r="36" spans="2:7" ht="12.75">
      <c r="B36" s="2" t="s">
        <v>32</v>
      </c>
      <c r="F36" s="5" t="s">
        <v>13</v>
      </c>
      <c r="G36" s="13" t="s">
        <v>60</v>
      </c>
    </row>
    <row r="37" spans="6:8" ht="12.75">
      <c r="F37" s="5" t="s">
        <v>13</v>
      </c>
      <c r="G37" s="12">
        <f>SUM(D33:D35)</f>
        <v>0</v>
      </c>
      <c r="H37" s="2" t="s">
        <v>33</v>
      </c>
    </row>
    <row r="39" ht="12.75">
      <c r="B39" s="2" t="s">
        <v>21</v>
      </c>
    </row>
    <row r="40" ht="13.5" thickBot="1">
      <c r="B40" s="2" t="s">
        <v>20</v>
      </c>
    </row>
    <row r="41" spans="11:13" ht="12.75">
      <c r="K41" s="20"/>
      <c r="L41" s="21"/>
      <c r="M41" s="22" t="s">
        <v>47</v>
      </c>
    </row>
    <row r="42" spans="11:13" ht="12.75">
      <c r="K42" s="23" t="s">
        <v>17</v>
      </c>
      <c r="L42" s="19" t="s">
        <v>13</v>
      </c>
      <c r="M42" s="24">
        <f>D33/(2.2*365)</f>
        <v>0</v>
      </c>
    </row>
    <row r="43" spans="2:13" ht="13.5" thickBot="1">
      <c r="B43" s="2" t="s">
        <v>23</v>
      </c>
      <c r="F43" s="5"/>
      <c r="K43" s="23" t="s">
        <v>48</v>
      </c>
      <c r="L43" s="19" t="s">
        <v>13</v>
      </c>
      <c r="M43" s="24">
        <f>D34/(2.2*365)</f>
        <v>0</v>
      </c>
    </row>
    <row r="44" spans="2:13" ht="13.5" thickBot="1">
      <c r="B44" s="4" t="s">
        <v>22</v>
      </c>
      <c r="F44" s="5" t="s">
        <v>13</v>
      </c>
      <c r="G44" s="65">
        <f>ROUND(G37/(2.2*365),2)</f>
        <v>0</v>
      </c>
      <c r="H44" s="66"/>
      <c r="I44" s="3" t="s">
        <v>24</v>
      </c>
      <c r="K44" s="25" t="s">
        <v>18</v>
      </c>
      <c r="L44" s="26" t="s">
        <v>13</v>
      </c>
      <c r="M44" s="27">
        <f>D35/(2.2*365)</f>
        <v>0</v>
      </c>
    </row>
    <row r="46" ht="12.75">
      <c r="G46" s="5"/>
    </row>
    <row r="47" ht="12.75">
      <c r="G47" s="5"/>
    </row>
    <row r="48" ht="12.75">
      <c r="A48" s="3" t="s">
        <v>19</v>
      </c>
    </row>
    <row r="49" ht="12.75"/>
    <row r="50" ht="12.75">
      <c r="D50" s="2" t="s">
        <v>61</v>
      </c>
    </row>
    <row r="51" ht="12.75"/>
    <row r="52" ht="12.75">
      <c r="B52" s="2" t="s">
        <v>62</v>
      </c>
    </row>
    <row r="54" ht="12.75">
      <c r="A54" s="3" t="s">
        <v>52</v>
      </c>
    </row>
    <row r="55" spans="2:3" ht="12.75">
      <c r="B55" s="5" t="s">
        <v>13</v>
      </c>
      <c r="C55" s="2" t="s">
        <v>53</v>
      </c>
    </row>
    <row r="56" spans="2:3" ht="12.75">
      <c r="B56" s="5" t="s">
        <v>13</v>
      </c>
      <c r="C56" s="2" t="e">
        <f>ROUND((0.22*G10)/(D33+D34+D35),2)</f>
        <v>#DIV/0!</v>
      </c>
    </row>
    <row r="57" spans="2:3" ht="12.75">
      <c r="B57" s="5"/>
      <c r="C57" s="11"/>
    </row>
    <row r="58" spans="2:6" ht="13.5" thickBot="1">
      <c r="B58" s="2" t="s">
        <v>23</v>
      </c>
      <c r="F58" s="5"/>
    </row>
    <row r="59" spans="2:9" ht="13.5" thickBot="1">
      <c r="B59" s="4" t="s">
        <v>28</v>
      </c>
      <c r="F59" s="5" t="s">
        <v>13</v>
      </c>
      <c r="G59" s="61" t="e">
        <f>C56</f>
        <v>#DIV/0!</v>
      </c>
      <c r="H59" s="62"/>
      <c r="I59" s="3" t="s">
        <v>39</v>
      </c>
    </row>
  </sheetData>
  <mergeCells count="5">
    <mergeCell ref="G26:H26"/>
    <mergeCell ref="G29:H29"/>
    <mergeCell ref="G59:H59"/>
    <mergeCell ref="A4:M7"/>
    <mergeCell ref="G44:H44"/>
  </mergeCells>
  <printOptions/>
  <pageMargins left="0.5" right="0.25" top="0.75" bottom="0.5" header="0.5" footer="0.25"/>
  <pageSetup horizontalDpi="600" verticalDpi="600" orientation="portrait" scale="98" r:id="rId4"/>
  <legacyDrawing r:id="rId3"/>
  <oleObjects>
    <oleObject progId="Equation.3" shapeId="28710418" r:id="rId1"/>
    <oleObject progId="Equation.3" shapeId="28717336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G47" sqref="G47"/>
    </sheetView>
  </sheetViews>
  <sheetFormatPr defaultColWidth="9.33203125" defaultRowHeight="11.25"/>
  <cols>
    <col min="1" max="6" width="8.83203125" style="2" customWidth="1"/>
    <col min="7" max="7" width="11.5" style="2" customWidth="1"/>
    <col min="8" max="12" width="8.83203125" style="2" customWidth="1"/>
    <col min="13" max="16384" width="9.33203125" style="2" customWidth="1"/>
  </cols>
  <sheetData>
    <row r="1" spans="1:13" s="9" customFormat="1" ht="15.75">
      <c r="A1" s="30" t="s">
        <v>45</v>
      </c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0</v>
      </c>
    </row>
    <row r="3" ht="12.75">
      <c r="A3" s="3" t="s">
        <v>44</v>
      </c>
    </row>
    <row r="4" spans="1:13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ht="12.75">
      <c r="A8" s="3" t="s">
        <v>4</v>
      </c>
    </row>
    <row r="9" spans="2:12" ht="12.75">
      <c r="B9" s="2" t="s">
        <v>50</v>
      </c>
      <c r="G9" s="18"/>
      <c r="I9" s="10"/>
      <c r="L9" s="10"/>
    </row>
    <row r="10" spans="2:12" ht="12.75">
      <c r="B10" s="2" t="s">
        <v>49</v>
      </c>
      <c r="G10" s="18"/>
      <c r="I10" s="10"/>
      <c r="L10" s="10"/>
    </row>
    <row r="11" spans="2:9" ht="12.75">
      <c r="B11" s="2" t="s">
        <v>1</v>
      </c>
      <c r="G11" s="16"/>
      <c r="H11" s="2" t="s">
        <v>31</v>
      </c>
      <c r="I11" s="36" t="s">
        <v>115</v>
      </c>
    </row>
    <row r="12" spans="2:9" ht="12.75">
      <c r="B12" s="2" t="s">
        <v>5</v>
      </c>
      <c r="G12" s="16"/>
      <c r="H12" s="2" t="s">
        <v>26</v>
      </c>
      <c r="I12" s="36" t="s">
        <v>114</v>
      </c>
    </row>
    <row r="13" spans="2:7" ht="12.75">
      <c r="B13" s="2" t="s">
        <v>103</v>
      </c>
      <c r="G13" s="16"/>
    </row>
    <row r="14" spans="2:9" ht="12.75">
      <c r="B14" s="2" t="s">
        <v>104</v>
      </c>
      <c r="G14" s="17"/>
      <c r="H14" s="2" t="s">
        <v>41</v>
      </c>
      <c r="I14" s="10"/>
    </row>
    <row r="15" spans="2:9" ht="12.75">
      <c r="B15" s="2" t="s">
        <v>105</v>
      </c>
      <c r="G15" s="6">
        <v>35</v>
      </c>
      <c r="H15" s="2" t="s">
        <v>106</v>
      </c>
      <c r="I15" s="10"/>
    </row>
    <row r="16" spans="2:9" ht="12.75">
      <c r="B16" s="2" t="s">
        <v>3</v>
      </c>
      <c r="G16" s="6">
        <v>0.83</v>
      </c>
      <c r="I16" s="10"/>
    </row>
    <row r="17" spans="2:7" ht="12.75">
      <c r="B17" s="2" t="s">
        <v>107</v>
      </c>
      <c r="G17" s="2">
        <v>0.75</v>
      </c>
    </row>
    <row r="18" spans="2:8" ht="12.75">
      <c r="B18" s="2" t="s">
        <v>108</v>
      </c>
      <c r="G18" s="2">
        <v>5</v>
      </c>
      <c r="H18" s="2" t="s">
        <v>106</v>
      </c>
    </row>
    <row r="20" ht="12.75">
      <c r="A20" s="3" t="s">
        <v>116</v>
      </c>
    </row>
    <row r="21" spans="4:13" ht="12.75">
      <c r="D21" s="4" t="s">
        <v>10</v>
      </c>
      <c r="H21" s="4"/>
      <c r="I21" s="4" t="s">
        <v>9</v>
      </c>
      <c r="M21" s="2" t="s">
        <v>109</v>
      </c>
    </row>
    <row r="22" spans="2:13" ht="12.75">
      <c r="B22" s="2" t="s">
        <v>6</v>
      </c>
      <c r="D22" s="16"/>
      <c r="I22" s="16"/>
      <c r="M22" s="16"/>
    </row>
    <row r="23" spans="2:13" ht="12.75">
      <c r="B23" s="2" t="s">
        <v>7</v>
      </c>
      <c r="D23" s="16"/>
      <c r="I23" s="16"/>
      <c r="M23" s="16"/>
    </row>
    <row r="24" spans="2:13" ht="12.75">
      <c r="B24" s="2" t="s">
        <v>8</v>
      </c>
      <c r="D24" s="16"/>
      <c r="I24" s="16"/>
      <c r="J24" s="10"/>
      <c r="M24" s="16"/>
    </row>
    <row r="26" ht="12.75">
      <c r="A26" s="3" t="s">
        <v>11</v>
      </c>
    </row>
    <row r="27" spans="2:6" ht="12.75">
      <c r="B27" s="2" t="s">
        <v>12</v>
      </c>
      <c r="F27" s="5" t="s">
        <v>13</v>
      </c>
    </row>
    <row r="28" spans="6:9" ht="12.75">
      <c r="F28" s="5" t="s">
        <v>13</v>
      </c>
      <c r="G28" s="67">
        <f>(G12*G13*G16)*(1-G17)</f>
        <v>0</v>
      </c>
      <c r="H28" s="67"/>
      <c r="I28" s="2" t="s">
        <v>38</v>
      </c>
    </row>
    <row r="29" ht="12.75">
      <c r="E29" s="5"/>
    </row>
    <row r="30" spans="2:6" ht="12.75">
      <c r="B30" s="2" t="s">
        <v>14</v>
      </c>
      <c r="F30" s="5" t="s">
        <v>13</v>
      </c>
    </row>
    <row r="31" spans="6:9" ht="12.75">
      <c r="F31" s="5" t="s">
        <v>13</v>
      </c>
      <c r="G31" s="67">
        <f>(G12*G13*G16)*(G15-G17*G18)</f>
        <v>0</v>
      </c>
      <c r="H31" s="67"/>
      <c r="I31" s="2" t="s">
        <v>37</v>
      </c>
    </row>
    <row r="33" ht="12.75">
      <c r="A33" s="3" t="s">
        <v>113</v>
      </c>
    </row>
    <row r="34" ht="12.75">
      <c r="A34" s="6"/>
    </row>
    <row r="35" spans="2:4" ht="13.5" thickBot="1">
      <c r="B35" s="2" t="s">
        <v>17</v>
      </c>
      <c r="C35" s="5" t="s">
        <v>13</v>
      </c>
      <c r="D35" s="14">
        <f>((G28*D22)+(G31*I22)-(G14*M22))/454</f>
        <v>0</v>
      </c>
    </row>
    <row r="36" spans="2:12" ht="12.75">
      <c r="B36" s="2" t="s">
        <v>48</v>
      </c>
      <c r="C36" s="5" t="s">
        <v>13</v>
      </c>
      <c r="D36" s="14">
        <f>((G28*D23)+(G31*I23)-(G14*M23))/454</f>
        <v>0</v>
      </c>
      <c r="J36" s="20"/>
      <c r="K36" s="21"/>
      <c r="L36" s="22" t="s">
        <v>47</v>
      </c>
    </row>
    <row r="37" spans="2:12" ht="12.75">
      <c r="B37" s="2" t="s">
        <v>18</v>
      </c>
      <c r="C37" s="5" t="s">
        <v>13</v>
      </c>
      <c r="D37" s="14">
        <f>((G28*D24)+(G31*I24)-(G14*M24))/454</f>
        <v>0</v>
      </c>
      <c r="J37" s="23" t="s">
        <v>17</v>
      </c>
      <c r="K37" s="19" t="s">
        <v>13</v>
      </c>
      <c r="L37" s="24">
        <f>D35/(2.2*365)</f>
        <v>0</v>
      </c>
    </row>
    <row r="38" spans="2:12" ht="12.75">
      <c r="B38" s="2" t="s">
        <v>32</v>
      </c>
      <c r="F38" s="5" t="s">
        <v>13</v>
      </c>
      <c r="G38" s="13" t="s">
        <v>46</v>
      </c>
      <c r="J38" s="23" t="s">
        <v>48</v>
      </c>
      <c r="K38" s="19" t="s">
        <v>13</v>
      </c>
      <c r="L38" s="24">
        <f>D36/(2.2*365)</f>
        <v>0</v>
      </c>
    </row>
    <row r="39" spans="6:12" ht="13.5" thickBot="1">
      <c r="F39" s="5" t="s">
        <v>13</v>
      </c>
      <c r="G39" s="12">
        <f>SUM(D35:D37)</f>
        <v>0</v>
      </c>
      <c r="H39" s="2" t="s">
        <v>33</v>
      </c>
      <c r="J39" s="25" t="s">
        <v>18</v>
      </c>
      <c r="K39" s="26" t="s">
        <v>13</v>
      </c>
      <c r="L39" s="27">
        <f>D37/(2.2*365)</f>
        <v>0</v>
      </c>
    </row>
    <row r="40" spans="6:7" ht="12.75">
      <c r="F40" s="5"/>
      <c r="G40" s="12"/>
    </row>
    <row r="41" ht="12.75">
      <c r="B41" s="2" t="s">
        <v>21</v>
      </c>
    </row>
    <row r="42" ht="12.75">
      <c r="B42" s="2" t="s">
        <v>20</v>
      </c>
    </row>
    <row r="43" ht="12.75">
      <c r="K43" s="37"/>
    </row>
    <row r="44" ht="12.75">
      <c r="K44" s="37"/>
    </row>
    <row r="45" spans="2:12" ht="13.5" thickBot="1">
      <c r="B45" s="2" t="s">
        <v>23</v>
      </c>
      <c r="F45" s="5"/>
      <c r="K45" s="38"/>
      <c r="L45" s="37"/>
    </row>
    <row r="46" spans="2:12" ht="13.5" thickBot="1">
      <c r="B46" s="4" t="s">
        <v>22</v>
      </c>
      <c r="F46" s="5" t="s">
        <v>13</v>
      </c>
      <c r="G46" s="65">
        <f>ROUND(G39/(2.2*365),2)</f>
        <v>0</v>
      </c>
      <c r="H46" s="66"/>
      <c r="I46" s="3" t="s">
        <v>24</v>
      </c>
      <c r="K46" s="38"/>
      <c r="L46" s="37"/>
    </row>
    <row r="47" ht="12.75">
      <c r="G47" s="5"/>
    </row>
    <row r="48" ht="12.75">
      <c r="A48" s="3" t="s">
        <v>19</v>
      </c>
    </row>
    <row r="49" ht="12.75"/>
    <row r="50" ht="12.75">
      <c r="D50" s="2" t="s">
        <v>35</v>
      </c>
    </row>
    <row r="51" ht="12.75"/>
    <row r="52" spans="2:8" ht="12.75">
      <c r="B52" s="2" t="s">
        <v>78</v>
      </c>
      <c r="F52" s="16"/>
      <c r="H52" s="36" t="s">
        <v>117</v>
      </c>
    </row>
    <row r="54" ht="12.75">
      <c r="A54" s="3" t="s">
        <v>80</v>
      </c>
    </row>
    <row r="55" spans="2:3" ht="12.75">
      <c r="B55" s="5" t="s">
        <v>13</v>
      </c>
      <c r="C55" s="2" t="s">
        <v>112</v>
      </c>
    </row>
    <row r="56" spans="2:3" ht="12.75">
      <c r="B56" s="5" t="s">
        <v>13</v>
      </c>
      <c r="C56" s="2" t="e">
        <f>ROUND((F52*G9)/(D35+D36+D37),2)</f>
        <v>#DIV/0!</v>
      </c>
    </row>
    <row r="57" spans="2:3" ht="12.75">
      <c r="B57" s="5"/>
      <c r="C57" s="11"/>
    </row>
    <row r="58" spans="2:6" ht="13.5" thickBot="1">
      <c r="B58" s="2" t="s">
        <v>23</v>
      </c>
      <c r="F58" s="5"/>
    </row>
    <row r="59" spans="2:9" ht="13.5" thickBot="1">
      <c r="B59" s="4" t="s">
        <v>28</v>
      </c>
      <c r="F59" s="5" t="s">
        <v>13</v>
      </c>
      <c r="G59" s="61" t="e">
        <f>C56</f>
        <v>#DIV/0!</v>
      </c>
      <c r="H59" s="62"/>
      <c r="I59" s="3" t="s">
        <v>39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mergeCells count="5">
    <mergeCell ref="G59:H59"/>
    <mergeCell ref="A4:M7"/>
    <mergeCell ref="G46:H46"/>
    <mergeCell ref="G28:H28"/>
    <mergeCell ref="G31:H31"/>
  </mergeCells>
  <printOptions/>
  <pageMargins left="0.5" right="0.25" top="0.75" bottom="0.5" header="0.5" footer="0.25"/>
  <pageSetup horizontalDpi="600" verticalDpi="600" orientation="portrait" scale="98" r:id="rId4"/>
  <headerFooter alignWithMargins="0">
    <oddFooter>&amp;LLAST UPDATE: &amp;D&amp;RPREPARED BY: JOHN F. CROSS</oddFooter>
  </headerFooter>
  <legacyDrawing r:id="rId3"/>
  <oleObjects>
    <oleObject progId="Equation.3" shapeId="38179790" r:id="rId1"/>
    <oleObject progId="Equation.3" shapeId="38179791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3">
      <selection activeCell="C58" sqref="C58"/>
    </sheetView>
  </sheetViews>
  <sheetFormatPr defaultColWidth="9.33203125" defaultRowHeight="11.25"/>
  <cols>
    <col min="1" max="6" width="8.83203125" style="2" customWidth="1"/>
    <col min="7" max="7" width="11.5" style="2" customWidth="1"/>
    <col min="8" max="12" width="8.83203125" style="2" customWidth="1"/>
    <col min="13" max="16384" width="9.33203125" style="2" customWidth="1"/>
  </cols>
  <sheetData>
    <row r="1" spans="1:13" s="9" customFormat="1" ht="15.75">
      <c r="A1" s="30" t="s">
        <v>45</v>
      </c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0</v>
      </c>
    </row>
    <row r="3" ht="12.75">
      <c r="A3" s="3" t="s">
        <v>44</v>
      </c>
    </row>
    <row r="4" spans="1:13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ht="12.75">
      <c r="A8" s="3" t="s">
        <v>4</v>
      </c>
    </row>
    <row r="9" spans="2:12" ht="12.75">
      <c r="B9" s="2" t="s">
        <v>50</v>
      </c>
      <c r="G9" s="18"/>
      <c r="I9" s="10"/>
      <c r="L9" s="10"/>
    </row>
    <row r="10" spans="2:12" ht="12.75">
      <c r="B10" s="2" t="s">
        <v>49</v>
      </c>
      <c r="G10" s="18"/>
      <c r="I10" s="10"/>
      <c r="L10" s="10"/>
    </row>
    <row r="11" spans="2:9" ht="12.75">
      <c r="B11" s="2" t="s">
        <v>1</v>
      </c>
      <c r="G11" s="16"/>
      <c r="H11" s="2" t="s">
        <v>31</v>
      </c>
      <c r="I11" s="36" t="s">
        <v>118</v>
      </c>
    </row>
    <row r="12" spans="2:8" ht="12.75">
      <c r="B12" s="2" t="s">
        <v>5</v>
      </c>
      <c r="G12" s="16"/>
      <c r="H12" s="2" t="s">
        <v>26</v>
      </c>
    </row>
    <row r="13" spans="2:7" ht="12.75">
      <c r="B13" s="2" t="s">
        <v>103</v>
      </c>
      <c r="G13" s="16"/>
    </row>
    <row r="14" spans="2:9" ht="12.75">
      <c r="B14" s="2" t="s">
        <v>110</v>
      </c>
      <c r="G14" s="17"/>
      <c r="H14" s="2" t="s">
        <v>41</v>
      </c>
      <c r="I14" s="10"/>
    </row>
    <row r="15" spans="2:9" ht="12.75">
      <c r="B15" s="2" t="s">
        <v>105</v>
      </c>
      <c r="G15" s="15"/>
      <c r="H15" s="2" t="s">
        <v>106</v>
      </c>
      <c r="I15" s="10"/>
    </row>
    <row r="16" spans="2:9" ht="12.75">
      <c r="B16" s="2" t="s">
        <v>3</v>
      </c>
      <c r="G16" s="15"/>
      <c r="I16" s="10"/>
    </row>
    <row r="17" spans="2:7" ht="12.75">
      <c r="B17" s="2" t="s">
        <v>107</v>
      </c>
      <c r="G17" s="16"/>
    </row>
    <row r="18" spans="2:8" ht="12.75">
      <c r="B18" s="2" t="s">
        <v>108</v>
      </c>
      <c r="G18" s="16"/>
      <c r="H18" s="2" t="s">
        <v>106</v>
      </c>
    </row>
    <row r="20" ht="12.75">
      <c r="A20" s="3" t="s">
        <v>119</v>
      </c>
    </row>
    <row r="21" spans="4:13" ht="12.75">
      <c r="D21" s="4" t="s">
        <v>10</v>
      </c>
      <c r="H21" s="4"/>
      <c r="I21" s="4" t="s">
        <v>9</v>
      </c>
      <c r="M21" s="2" t="s">
        <v>111</v>
      </c>
    </row>
    <row r="22" spans="2:13" ht="12.75">
      <c r="B22" s="2" t="s">
        <v>6</v>
      </c>
      <c r="D22" s="2">
        <v>1.106</v>
      </c>
      <c r="I22" s="2">
        <v>0.304</v>
      </c>
      <c r="M22" s="16"/>
    </row>
    <row r="23" spans="2:13" ht="12.75">
      <c r="B23" s="2" t="s">
        <v>7</v>
      </c>
      <c r="D23" s="2">
        <v>0.498</v>
      </c>
      <c r="I23" s="2">
        <v>0.357</v>
      </c>
      <c r="M23" s="16"/>
    </row>
    <row r="24" spans="2:13" ht="12.75">
      <c r="B24" s="2" t="s">
        <v>8</v>
      </c>
      <c r="D24" s="2">
        <v>0.016</v>
      </c>
      <c r="I24" s="2">
        <v>0.22</v>
      </c>
      <c r="J24" s="10"/>
      <c r="M24" s="16"/>
    </row>
    <row r="26" ht="12.75">
      <c r="A26" s="3" t="s">
        <v>11</v>
      </c>
    </row>
    <row r="27" spans="2:7" ht="12.75">
      <c r="B27" s="2" t="s">
        <v>12</v>
      </c>
      <c r="F27" s="5" t="s">
        <v>13</v>
      </c>
      <c r="G27" s="2" t="s">
        <v>16</v>
      </c>
    </row>
    <row r="28" spans="6:9" ht="12.75">
      <c r="F28" s="5" t="s">
        <v>13</v>
      </c>
      <c r="G28" s="67">
        <f>(G12*G13*G16)*(1-G17)</f>
        <v>0</v>
      </c>
      <c r="H28" s="67"/>
      <c r="I28" s="2" t="s">
        <v>38</v>
      </c>
    </row>
    <row r="29" ht="12.75">
      <c r="E29" s="5"/>
    </row>
    <row r="30" spans="2:7" ht="12.75">
      <c r="B30" s="2" t="s">
        <v>14</v>
      </c>
      <c r="F30" s="5" t="s">
        <v>13</v>
      </c>
      <c r="G30" s="2" t="s">
        <v>15</v>
      </c>
    </row>
    <row r="31" spans="6:9" ht="12.75">
      <c r="F31" s="5" t="s">
        <v>13</v>
      </c>
      <c r="G31" s="67">
        <f>(G12*G13*G16)*(G15-G17*G18)</f>
        <v>0</v>
      </c>
      <c r="H31" s="67"/>
      <c r="I31" s="2" t="s">
        <v>37</v>
      </c>
    </row>
    <row r="33" ht="12.75">
      <c r="A33" s="3" t="s">
        <v>30</v>
      </c>
    </row>
    <row r="34" spans="1:2" ht="12.75">
      <c r="A34" s="6"/>
      <c r="B34" s="2" t="s">
        <v>27</v>
      </c>
    </row>
    <row r="35" spans="2:4" ht="13.5" thickBot="1">
      <c r="B35" s="2" t="s">
        <v>17</v>
      </c>
      <c r="C35" s="5" t="s">
        <v>13</v>
      </c>
      <c r="D35" s="14">
        <f>((G28*D22)+(G31*I22)-(G14*M22))/454</f>
        <v>0</v>
      </c>
    </row>
    <row r="36" spans="2:12" ht="12.75">
      <c r="B36" s="2" t="s">
        <v>48</v>
      </c>
      <c r="C36" s="5" t="s">
        <v>13</v>
      </c>
      <c r="D36" s="14">
        <f>((G28*D23)+(G31*I23)-(G14*M23))/454</f>
        <v>0</v>
      </c>
      <c r="J36" s="20"/>
      <c r="K36" s="21"/>
      <c r="L36" s="22" t="s">
        <v>47</v>
      </c>
    </row>
    <row r="37" spans="2:12" ht="12.75">
      <c r="B37" s="2" t="s">
        <v>18</v>
      </c>
      <c r="C37" s="5" t="s">
        <v>13</v>
      </c>
      <c r="D37" s="14">
        <f>((G28*D24)+(G31*I24)-(G14*M24))/454</f>
        <v>0</v>
      </c>
      <c r="J37" s="23" t="s">
        <v>17</v>
      </c>
      <c r="K37" s="19" t="s">
        <v>13</v>
      </c>
      <c r="L37" s="24">
        <f>D35/(2.2*365)</f>
        <v>0</v>
      </c>
    </row>
    <row r="38" spans="2:12" ht="12.75">
      <c r="B38" s="2" t="s">
        <v>32</v>
      </c>
      <c r="F38" s="5" t="s">
        <v>13</v>
      </c>
      <c r="G38" s="13" t="s">
        <v>46</v>
      </c>
      <c r="J38" s="23" t="s">
        <v>48</v>
      </c>
      <c r="K38" s="19" t="s">
        <v>13</v>
      </c>
      <c r="L38" s="24">
        <f>D36/(2.2*365)</f>
        <v>0</v>
      </c>
    </row>
    <row r="39" spans="6:12" ht="13.5" thickBot="1">
      <c r="F39" s="5" t="s">
        <v>13</v>
      </c>
      <c r="G39" s="12">
        <f>SUM(D35:D37)</f>
        <v>0</v>
      </c>
      <c r="H39" s="2" t="s">
        <v>33</v>
      </c>
      <c r="J39" s="25" t="s">
        <v>18</v>
      </c>
      <c r="K39" s="26" t="s">
        <v>13</v>
      </c>
      <c r="L39" s="27">
        <f>D37/(2.2*365)</f>
        <v>0</v>
      </c>
    </row>
    <row r="41" ht="12.75">
      <c r="B41" s="2" t="s">
        <v>21</v>
      </c>
    </row>
    <row r="42" ht="12.75">
      <c r="B42" s="2" t="s">
        <v>20</v>
      </c>
    </row>
    <row r="43" ht="12.75">
      <c r="K43" s="37"/>
    </row>
    <row r="44" ht="12.75">
      <c r="K44" s="37"/>
    </row>
    <row r="45" spans="2:12" ht="13.5" thickBot="1">
      <c r="B45" s="2" t="s">
        <v>23</v>
      </c>
      <c r="F45" s="5"/>
      <c r="K45" s="38"/>
      <c r="L45" s="37"/>
    </row>
    <row r="46" spans="2:12" ht="13.5" thickBot="1">
      <c r="B46" s="4" t="s">
        <v>22</v>
      </c>
      <c r="F46" s="5" t="s">
        <v>13</v>
      </c>
      <c r="G46" s="65">
        <f>ROUND(G39/(2.2*365),2)</f>
        <v>0</v>
      </c>
      <c r="H46" s="66"/>
      <c r="I46" s="3" t="s">
        <v>24</v>
      </c>
      <c r="K46" s="38"/>
      <c r="L46" s="37"/>
    </row>
    <row r="48" ht="12.75">
      <c r="G48" s="5"/>
    </row>
    <row r="49" ht="12.75">
      <c r="A49" s="3" t="s">
        <v>19</v>
      </c>
    </row>
    <row r="50" ht="12.75"/>
    <row r="51" ht="12.75">
      <c r="D51" s="2" t="s">
        <v>120</v>
      </c>
    </row>
    <row r="52" ht="12.75"/>
    <row r="53" spans="2:8" ht="12.75">
      <c r="B53" s="2" t="s">
        <v>78</v>
      </c>
      <c r="F53" s="16"/>
      <c r="H53" s="36" t="s">
        <v>117</v>
      </c>
    </row>
    <row r="55" ht="12.75">
      <c r="A55" s="3" t="s">
        <v>52</v>
      </c>
    </row>
    <row r="56" spans="2:3" ht="12.75">
      <c r="B56" s="5" t="s">
        <v>13</v>
      </c>
      <c r="C56" s="2" t="s">
        <v>112</v>
      </c>
    </row>
    <row r="57" spans="2:3" ht="12.75">
      <c r="B57" s="5" t="s">
        <v>13</v>
      </c>
      <c r="C57" s="2" t="e">
        <f>ROUND((F53*G10)/(D35+D36+D37),2)</f>
        <v>#DIV/0!</v>
      </c>
    </row>
    <row r="58" spans="2:3" ht="12.75">
      <c r="B58" s="5"/>
      <c r="C58" s="11"/>
    </row>
    <row r="59" spans="2:6" ht="13.5" thickBot="1">
      <c r="B59" s="2" t="s">
        <v>23</v>
      </c>
      <c r="F59" s="5"/>
    </row>
    <row r="60" spans="2:9" ht="13.5" thickBot="1">
      <c r="B60" s="4" t="s">
        <v>28</v>
      </c>
      <c r="F60" s="5" t="s">
        <v>13</v>
      </c>
      <c r="G60" s="61" t="e">
        <f>C57</f>
        <v>#DIV/0!</v>
      </c>
      <c r="H60" s="62"/>
      <c r="I60" s="3" t="s">
        <v>39</v>
      </c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5">
    <mergeCell ref="G60:H60"/>
    <mergeCell ref="A4:M7"/>
    <mergeCell ref="G46:H46"/>
    <mergeCell ref="G28:H28"/>
    <mergeCell ref="G31:H31"/>
  </mergeCells>
  <printOptions/>
  <pageMargins left="0.5" right="0.25" top="0.75" bottom="0.5" header="0.5" footer="0.25"/>
  <pageSetup horizontalDpi="600" verticalDpi="600" orientation="portrait" scale="98" r:id="rId4"/>
  <legacyDrawing r:id="rId3"/>
  <oleObjects>
    <oleObject progId="Equation.3" shapeId="38197198" r:id="rId1"/>
    <oleObject progId="Equation.3" shapeId="384067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Clovis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thomasc</dc:creator>
  <cp:keywords/>
  <dc:description/>
  <cp:lastModifiedBy>jasonp</cp:lastModifiedBy>
  <cp:lastPrinted>2008-03-11T23:41:40Z</cp:lastPrinted>
  <dcterms:created xsi:type="dcterms:W3CDTF">2003-09-03T20:37:37Z</dcterms:created>
  <dcterms:modified xsi:type="dcterms:W3CDTF">2008-04-07T18:10:42Z</dcterms:modified>
  <cp:category/>
  <cp:version/>
  <cp:contentType/>
  <cp:contentStatus/>
</cp:coreProperties>
</file>